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orporacionbi-my.sharepoint.com/personal/77766_bi_com_gt/Documents/Documentos/"/>
    </mc:Choice>
  </mc:AlternateContent>
  <xr:revisionPtr revIDLastSave="0" documentId="8_{9181F0D2-8A99-4BA1-B80B-5E861CC3AB62}" xr6:coauthVersionLast="47" xr6:coauthVersionMax="47" xr10:uidLastSave="{00000000-0000-0000-0000-000000000000}"/>
  <bookViews>
    <workbookView xWindow="-110" yWindow="-110" windowWidth="19420" windowHeight="10300" tabRatio="500" activeTab="3" xr2:uid="{00000000-000D-0000-FFFF-FFFF00000000}"/>
  </bookViews>
  <sheets>
    <sheet name="Cómo usar esto" sheetId="1" r:id="rId1"/>
    <sheet name="Tus datos" sheetId="2" r:id="rId2"/>
    <sheet name="Tu diagnóstico" sheetId="3" r:id="rId3"/>
    <sheet name="Ejemplo — Envases del Vall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83" i="4" l="1"/>
  <c r="E83" i="4" s="1"/>
  <c r="C83" i="4"/>
  <c r="D82" i="4"/>
  <c r="C82" i="4"/>
  <c r="D81" i="4"/>
  <c r="D84" i="4" s="1"/>
  <c r="C81" i="4"/>
  <c r="C84" i="4" s="1"/>
  <c r="C74" i="4"/>
  <c r="C73" i="4"/>
  <c r="C71" i="4"/>
  <c r="C70" i="4"/>
  <c r="A76" i="4" s="1"/>
  <c r="D65" i="4"/>
  <c r="C64" i="4"/>
  <c r="D62" i="4"/>
  <c r="D50" i="4"/>
  <c r="E50" i="4" s="1"/>
  <c r="C50" i="4"/>
  <c r="D48" i="4"/>
  <c r="C48" i="4"/>
  <c r="E48" i="4" s="1"/>
  <c r="E46" i="4"/>
  <c r="D46" i="4"/>
  <c r="C46" i="4"/>
  <c r="D44" i="4"/>
  <c r="C44" i="4"/>
  <c r="D43" i="4"/>
  <c r="C43" i="4"/>
  <c r="C32" i="4"/>
  <c r="D30" i="4"/>
  <c r="D32" i="4" s="1"/>
  <c r="C30" i="4"/>
  <c r="D24" i="4"/>
  <c r="D60" i="4" s="1"/>
  <c r="C24" i="4"/>
  <c r="C92" i="4" s="1"/>
  <c r="D10" i="4"/>
  <c r="D12" i="4" s="1"/>
  <c r="D47" i="4" s="1"/>
  <c r="C10" i="4"/>
  <c r="C45" i="4" s="1"/>
  <c r="D57" i="3"/>
  <c r="D48" i="3"/>
  <c r="E48" i="3" s="1"/>
  <c r="C48" i="3"/>
  <c r="D47" i="3"/>
  <c r="C47" i="3"/>
  <c r="D46" i="3"/>
  <c r="C46" i="3"/>
  <c r="C39" i="3"/>
  <c r="A41" i="3" s="1"/>
  <c r="C38" i="3"/>
  <c r="C36" i="3"/>
  <c r="C35" i="3"/>
  <c r="C30" i="3"/>
  <c r="C27" i="3"/>
  <c r="C23" i="3"/>
  <c r="C22" i="3"/>
  <c r="D15" i="3"/>
  <c r="C15" i="3"/>
  <c r="E13" i="3"/>
  <c r="D13" i="3"/>
  <c r="C13" i="3"/>
  <c r="D11" i="3"/>
  <c r="C11" i="3"/>
  <c r="D9" i="3"/>
  <c r="C9" i="3"/>
  <c r="D8" i="3"/>
  <c r="C8" i="3"/>
  <c r="D33" i="2"/>
  <c r="D32" i="2"/>
  <c r="D30" i="2"/>
  <c r="C30" i="2"/>
  <c r="C32" i="2" s="1"/>
  <c r="C33" i="2" s="1"/>
  <c r="D24" i="2"/>
  <c r="D23" i="3" s="1"/>
  <c r="C24" i="2"/>
  <c r="C26" i="3" s="1"/>
  <c r="D10" i="2"/>
  <c r="D12" i="2" s="1"/>
  <c r="C10" i="2"/>
  <c r="C12" i="2" s="1"/>
  <c r="C12" i="3" s="1"/>
  <c r="D61" i="4" l="1"/>
  <c r="E43" i="4"/>
  <c r="E82" i="4"/>
  <c r="D45" i="4"/>
  <c r="E45" i="4" s="1"/>
  <c r="C56" i="4"/>
  <c r="E44" i="4"/>
  <c r="D33" i="4"/>
  <c r="D57" i="4"/>
  <c r="E57" i="4" s="1"/>
  <c r="C93" i="4"/>
  <c r="E47" i="3"/>
  <c r="E23" i="3"/>
  <c r="E9" i="3"/>
  <c r="A34" i="2"/>
  <c r="D27" i="3"/>
  <c r="E27" i="3" s="1"/>
  <c r="C40" i="3"/>
  <c r="C10" i="3"/>
  <c r="E15" i="3"/>
  <c r="D28" i="3"/>
  <c r="D49" i="3"/>
  <c r="E11" i="3"/>
  <c r="D22" i="3"/>
  <c r="E22" i="3" s="1"/>
  <c r="D30" i="3"/>
  <c r="E30" i="3" s="1"/>
  <c r="D10" i="3"/>
  <c r="E8" i="3"/>
  <c r="D24" i="3"/>
  <c r="D26" i="3"/>
  <c r="E26" i="3" s="1"/>
  <c r="C49" i="3"/>
  <c r="A86" i="4"/>
  <c r="E84" i="4"/>
  <c r="D14" i="2"/>
  <c r="D12" i="3"/>
  <c r="E12" i="3" s="1"/>
  <c r="E24" i="3"/>
  <c r="C14" i="2"/>
  <c r="C58" i="4"/>
  <c r="D63" i="4"/>
  <c r="E63" i="4" s="1"/>
  <c r="D92" i="4"/>
  <c r="E92" i="4" s="1"/>
  <c r="C21" i="3"/>
  <c r="C29" i="3"/>
  <c r="C58" i="3"/>
  <c r="C12" i="4"/>
  <c r="D21" i="3"/>
  <c r="C24" i="3"/>
  <c r="D29" i="3"/>
  <c r="D58" i="3"/>
  <c r="D58" i="4"/>
  <c r="E58" i="4" s="1"/>
  <c r="C61" i="4"/>
  <c r="E61" i="4" s="1"/>
  <c r="E81" i="4"/>
  <c r="D14" i="4"/>
  <c r="D56" i="4"/>
  <c r="C59" i="4"/>
  <c r="D64" i="4"/>
  <c r="E64" i="4" s="1"/>
  <c r="D93" i="4"/>
  <c r="E93" i="4" s="1"/>
  <c r="C33" i="4"/>
  <c r="A34" i="4" s="1"/>
  <c r="D59" i="4"/>
  <c r="E59" i="4" s="1"/>
  <c r="C62" i="4"/>
  <c r="E62" i="4" s="1"/>
  <c r="C25" i="3"/>
  <c r="D25" i="3"/>
  <c r="C28" i="3"/>
  <c r="E28" i="3" s="1"/>
  <c r="C57" i="3"/>
  <c r="E57" i="3" s="1"/>
  <c r="C57" i="4"/>
  <c r="C65" i="4"/>
  <c r="E65" i="4" s="1"/>
  <c r="C75" i="4"/>
  <c r="C60" i="4"/>
  <c r="E60" i="4" s="1"/>
  <c r="E46" i="3"/>
  <c r="C63" i="4"/>
  <c r="E56" i="4" l="1"/>
  <c r="A51" i="3"/>
  <c r="E10" i="3"/>
  <c r="E49" i="3"/>
  <c r="D16" i="4"/>
  <c r="D49" i="4"/>
  <c r="E29" i="3"/>
  <c r="C47" i="4"/>
  <c r="E47" i="4" s="1"/>
  <c r="C14" i="4"/>
  <c r="E58" i="3"/>
  <c r="D14" i="3"/>
  <c r="D16" i="2"/>
  <c r="E25" i="3"/>
  <c r="E21" i="3"/>
  <c r="C14" i="3"/>
  <c r="C16" i="2"/>
  <c r="E14" i="3" l="1"/>
  <c r="C16" i="4"/>
  <c r="C72" i="4" s="1"/>
  <c r="C49" i="4"/>
  <c r="D60" i="3"/>
  <c r="D56" i="3"/>
  <c r="C37" i="3"/>
  <c r="D16" i="3"/>
  <c r="C60" i="3"/>
  <c r="C16" i="3"/>
  <c r="C56" i="3"/>
  <c r="C59" i="3" s="1"/>
  <c r="E49" i="4"/>
  <c r="D91" i="4"/>
  <c r="D95" i="4"/>
  <c r="D51" i="4"/>
  <c r="D94" i="4" l="1"/>
  <c r="C101" i="4"/>
  <c r="C100" i="4"/>
  <c r="E16" i="3"/>
  <c r="D59" i="3"/>
  <c r="E56" i="3"/>
  <c r="C66" i="3"/>
  <c r="C65" i="3"/>
  <c r="C64" i="3"/>
  <c r="C51" i="4"/>
  <c r="E51" i="4" s="1"/>
  <c r="C91" i="4"/>
  <c r="C94" i="4" s="1"/>
  <c r="C95" i="4"/>
  <c r="E59" i="3" l="1"/>
  <c r="C68" i="3"/>
  <c r="E91" i="4"/>
  <c r="E94" i="4"/>
  <c r="C103" i="4"/>
  <c r="C99" i="4"/>
  <c r="A70" i="3"/>
  <c r="C67" i="3"/>
  <c r="A105" i="4" l="1"/>
  <c r="C102" i="4"/>
</calcChain>
</file>

<file path=xl/sharedStrings.xml><?xml version="1.0" encoding="utf-8"?>
<sst xmlns="http://schemas.openxmlformats.org/spreadsheetml/2006/main" count="236" uniqueCount="101">
  <si>
    <t>Tus tres palancas y tu ciclo de caja</t>
  </si>
  <si>
    <t>Una herramienta para leer la salud financiera de tu negocio en minutos.</t>
  </si>
  <si>
    <t>Esta herramienta toma las cifras de tus propios estados financieros de dos años y te devuelve, automáticamente, tu análisis vertical y horizontal, tu ciclo de conversión de caja y tus tres palancas de rentabilidad (DuPont). No necesitas saber de fórmulas: solo metes tus números y lees tu diagnóstico.</t>
  </si>
  <si>
    <t>Leyenda de colores</t>
  </si>
  <si>
    <t>Celda turquesa</t>
  </si>
  <si>
    <t>Es tuya para editar. Metes aquí tus cifras.</t>
  </si>
  <si>
    <t>Celda blanca</t>
  </si>
  <si>
    <t>Cálculo automático. No la toques.</t>
  </si>
  <si>
    <t>Celda azul marino</t>
  </si>
  <si>
    <t>Un resultado clave.</t>
  </si>
  <si>
    <t>Indicadores de dirección:</t>
  </si>
  <si>
    <t>Turquesa</t>
  </si>
  <si>
    <t>mejoró</t>
  </si>
  <si>
    <t>Amarillo</t>
  </si>
  <si>
    <t>alerta: míralo de cerca</t>
  </si>
  <si>
    <t>Gris</t>
  </si>
  <si>
    <t>neutro</t>
  </si>
  <si>
    <t>Cómo usarla, en 3 pasos</t>
  </si>
  <si>
    <t>1</t>
  </si>
  <si>
    <t>Ve a la hoja "Tus datos".</t>
  </si>
  <si>
    <t>2</t>
  </si>
  <si>
    <t>Mete las cifras de tus dos últimos años tal como aparecen en tus estados financieros.</t>
  </si>
  <si>
    <t>3</t>
  </si>
  <si>
    <t>Mira tu diagnóstico en la hoja "Tu diagnóstico".</t>
  </si>
  <si>
    <t>Estas cifras salen de la contabilidad de tu empresa, no del banco. La calidad de tu diagnóstico depende de la calidad de tus datos.</t>
  </si>
  <si>
    <t>Nota metodológica: se usan saldos de cierre de cada año (no promedios), para que puedas leer directo de tus estados financieros. El periodo de pago (PPP) se calcula sobre el costo de ventas, no sobre las compras, para simplificar.</t>
  </si>
  <si>
    <t>Mete las cifras de tus dos últimos años tal como aparecen en tus estados financieros. Solo tocas las celdas turquesa.</t>
  </si>
  <si>
    <t>Ejemplo de formato (no editar)</t>
  </si>
  <si>
    <t>Concepto (en quetzales)</t>
  </si>
  <si>
    <t>Año 1</t>
  </si>
  <si>
    <t>Año 2</t>
  </si>
  <si>
    <t>Ventas</t>
  </si>
  <si>
    <t>2,500,000</t>
  </si>
  <si>
    <t>Costo de ventas</t>
  </si>
  <si>
    <t>1,600,000</t>
  </si>
  <si>
    <t>Estado de resultados</t>
  </si>
  <si>
    <t>Inventario</t>
  </si>
  <si>
    <t>320,000</t>
  </si>
  <si>
    <t>Cuentas por cobrar</t>
  </si>
  <si>
    <t>410,000</t>
  </si>
  <si>
    <t>Patrimonio</t>
  </si>
  <si>
    <t>900,000</t>
  </si>
  <si>
    <t>Utilidad bruta</t>
  </si>
  <si>
    <t>Gastos operativos</t>
  </si>
  <si>
    <t>Así se ve una columna llena. Escribe montos en quetzales, sin decimales.</t>
  </si>
  <si>
    <t>Utilidad operativa</t>
  </si>
  <si>
    <t>Gastos financieros</t>
  </si>
  <si>
    <t>Utilidad antes de impuestos</t>
  </si>
  <si>
    <t>Impuestos</t>
  </si>
  <si>
    <t>Utilidad neta</t>
  </si>
  <si>
    <t>Balance — Activos</t>
  </si>
  <si>
    <t>Efectivo</t>
  </si>
  <si>
    <t>Otros activos corrientes</t>
  </si>
  <si>
    <t>Activos no corrientes (neto)</t>
  </si>
  <si>
    <t>Activos totales</t>
  </si>
  <si>
    <t>Balance — Pasivos y patrimonio</t>
  </si>
  <si>
    <t>Cuentas por pagar a proveedores</t>
  </si>
  <si>
    <t>Otros pasivos corrientes</t>
  </si>
  <si>
    <t>Deuda financiera</t>
  </si>
  <si>
    <t>Pasivos totales</t>
  </si>
  <si>
    <t>Pasivos + Patrimonio</t>
  </si>
  <si>
    <t>Diferencia de cuadre (Activos − Pasivos − Patrimonio)</t>
  </si>
  <si>
    <t>Tu diagnóstico</t>
  </si>
  <si>
    <t>Todo se calcula solo a partir de tus datos. No toques nada en esta hoja.</t>
  </si>
  <si>
    <t>A. Tu estado de resultados en % (análisis vertical)</t>
  </si>
  <si>
    <t>Cada línea como porcentaje de tus ventas. La variación está en puntos porcentuales (p.p.).</t>
  </si>
  <si>
    <t>Variación</t>
  </si>
  <si>
    <t>B. Tu balance en % (análisis vertical)</t>
  </si>
  <si>
    <t>Cada línea como porcentaje de tus activos totales.</t>
  </si>
  <si>
    <t>Activos no corrientes</t>
  </si>
  <si>
    <t>Cuentas por pagar</t>
  </si>
  <si>
    <t>C. Tu crecimiento (análisis horizontal)</t>
  </si>
  <si>
    <t>Cuánto creció o cayó cada línea del Año 1 al Año 2.</t>
  </si>
  <si>
    <t>Variación año contra año</t>
  </si>
  <si>
    <t>D. Tu ciclo de conversión de caja</t>
  </si>
  <si>
    <t>Cuántos días tarda tu dinero en dar la vuelta: inventario más cobro menos pago.</t>
  </si>
  <si>
    <t>Variación (días)</t>
  </si>
  <si>
    <t>PPI — Periodo Promedio de Inventario</t>
  </si>
  <si>
    <t>PPC — Periodo Promedio de Cobro</t>
  </si>
  <si>
    <t>PPP — Periodo Promedio de Pago</t>
  </si>
  <si>
    <t>CCC — Ciclo de Conversión de Caja</t>
  </si>
  <si>
    <t>E. Tus tres palancas (DuPont)</t>
  </si>
  <si>
    <t>Tu rentabilidad sobre el patrimonio (ROE) es el producto de tres palancas.</t>
  </si>
  <si>
    <t>Margen neto   =  Utilidad neta / Ventas</t>
  </si>
  <si>
    <t>Rotación de activos   =  Ventas / Activos totales</t>
  </si>
  <si>
    <t>Apalancamiento   =  Activos totales / Patrimonio</t>
  </si>
  <si>
    <t>ROE   =  Margen × Rotación × Apalancamiento</t>
  </si>
  <si>
    <t>Comprobación: Utilidad neta / Patrimonio</t>
  </si>
  <si>
    <t>(debe igualar tu ROE)</t>
  </si>
  <si>
    <t>F. ¿Qué movió tu ROE?</t>
  </si>
  <si>
    <t>El cambio de tu ROE, repartido entre las tres palancas (en puntos porcentuales).</t>
  </si>
  <si>
    <t>Efecto margen   =  (Margen₂ − Margen₁) × Rotación₁ × Apalancamiento₁</t>
  </si>
  <si>
    <t>Efecto rotación   =  Margen₂ × (Rotación₂ − Rotación₁) × Apalancamiento₁</t>
  </si>
  <si>
    <t>Efecto apalancamiento   =  Margen₂ × Rotación₂ × (Apalancamiento₂ − Apalancamiento₁)</t>
  </si>
  <si>
    <t>Suma de los tres efectos</t>
  </si>
  <si>
    <t>Comprobación: cambio de tu ROE (ROE₂ − ROE₁)</t>
  </si>
  <si>
    <t>(debe igualar la suma)</t>
  </si>
  <si>
    <t>G. Tu siguiente paso</t>
  </si>
  <si>
    <t>Ya tienes tu número. Para saber si es suficiente, falta compararlo contra lo que te cuesta tu propio dinero.</t>
  </si>
  <si>
    <t>Caso visto en la sesión, precargado para que compares. Todas las celdas están bloqueadas.</t>
  </si>
  <si>
    <t>Nota: el patrimonio creció por un aporte de capital propio del dueño, no por deuda ni por utilidades retenidas.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</si>
</sst>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quot; p.p.&quot;;\-0.0&quot; p.p.&quot;;0.0&quot; p.p.&quot;"/>
    <numFmt numFmtId="166" formatCode="\+0;\-0;0"/>
    <numFmt numFmtId="167" formatCode="0.00\x"/>
    <numFmt numFmtId="168" formatCode="\+0.00\x;\-0.00\x;0.00\x"/>
  </numFmts>
  <fonts count="27" x14ac:knownFonts="1">
    <font>
      <sz val="11"/>
      <color theme="1"/>
      <name val="Calibri"/>
      <family val="2"/>
      <charset val="1"/>
    </font>
    <font>
      <b/>
      <sz val="11"/>
      <color rgb="FFFFFFFF"/>
      <name val="Poppins"/>
      <charset val="1"/>
    </font>
    <font>
      <i/>
      <sz val="10"/>
      <color rgb="FF8A94A6"/>
      <name val="Poppins"/>
      <charset val="1"/>
    </font>
    <font>
      <b/>
      <sz val="18"/>
      <color rgb="FF0A2C5C"/>
      <name val="Poppins"/>
      <charset val="1"/>
    </font>
    <font>
      <sz val="12"/>
      <color rgb="FF1FB5C9"/>
      <name val="Trebuchet MS"/>
      <family val="2"/>
    </font>
    <font>
      <sz val="11"/>
      <color theme="1"/>
      <name val="Trebuchet MS"/>
      <family val="2"/>
    </font>
    <font>
      <sz val="11"/>
      <color rgb="FF0A2C5C"/>
      <name val="Trebuchet MS"/>
      <family val="2"/>
    </font>
    <font>
      <sz val="11"/>
      <color rgb="FF000000"/>
      <name val="Trebuchet MS"/>
      <family val="2"/>
    </font>
    <font>
      <sz val="11"/>
      <color rgb="FFFFFFFF"/>
      <name val="Trebuchet MS"/>
      <family val="2"/>
    </font>
    <font>
      <sz val="10"/>
      <color rgb="FF8A94A6"/>
      <name val="Trebuchet MS"/>
      <family val="2"/>
    </font>
    <font>
      <sz val="12"/>
      <color theme="0"/>
      <name val="Trebuchet MS"/>
      <family val="2"/>
    </font>
    <font>
      <sz val="10"/>
      <color theme="0" tint="-0.499984740745262"/>
      <name val="Trebuchet MS"/>
      <family val="2"/>
    </font>
    <font>
      <b/>
      <sz val="13"/>
      <color rgb="FF0A2C5C"/>
      <name val="Trebuchet MS"/>
      <family val="2"/>
    </font>
    <font>
      <b/>
      <sz val="11"/>
      <color theme="1"/>
      <name val="Trebuchet MS"/>
      <family val="2"/>
    </font>
    <font>
      <b/>
      <sz val="22"/>
      <color rgb="FF0A2C5C"/>
      <name val="Trebuchet MS"/>
      <family val="2"/>
    </font>
    <font>
      <b/>
      <sz val="12"/>
      <name val="Trebuchet MS"/>
      <family val="2"/>
    </font>
    <font>
      <b/>
      <sz val="18"/>
      <color rgb="FF0A2C5C"/>
      <name val="Trebuchet MS"/>
      <family val="2"/>
    </font>
    <font>
      <i/>
      <sz val="10"/>
      <color rgb="FF8A94A6"/>
      <name val="Trebuchet MS"/>
      <family val="2"/>
    </font>
    <font>
      <b/>
      <i/>
      <sz val="10"/>
      <color rgb="FF8A94A6"/>
      <name val="Trebuchet MS"/>
      <family val="2"/>
    </font>
    <font>
      <b/>
      <sz val="11"/>
      <color rgb="FF0A2C5C"/>
      <name val="Trebuchet MS"/>
      <family val="2"/>
    </font>
    <font>
      <b/>
      <sz val="11"/>
      <color rgb="FF000000"/>
      <name val="Trebuchet MS"/>
      <family val="2"/>
    </font>
    <font>
      <i/>
      <sz val="9"/>
      <color rgb="FF8A94A6"/>
      <name val="Trebuchet MS"/>
      <family val="2"/>
    </font>
    <font>
      <b/>
      <sz val="11"/>
      <color rgb="FFFFFFFF"/>
      <name val="Trebuchet MS"/>
      <family val="2"/>
    </font>
    <font>
      <sz val="10"/>
      <color rgb="FF000000"/>
      <name val="Trebuchet MS"/>
      <family val="2"/>
    </font>
    <font>
      <b/>
      <sz val="10"/>
      <color rgb="FF0A2C5C"/>
      <name val="Trebuchet MS"/>
      <family val="2"/>
    </font>
    <font>
      <b/>
      <sz val="14"/>
      <color rgb="FF0A2C5C"/>
      <name val="Trebuchet MS"/>
      <family val="2"/>
    </font>
    <font>
      <b/>
      <sz val="12"/>
      <color rgb="FF003865"/>
      <name val="Trebuchet MS"/>
      <family val="2"/>
    </font>
  </fonts>
  <fills count="10">
    <fill>
      <patternFill patternType="none"/>
    </fill>
    <fill>
      <patternFill patternType="gray125"/>
    </fill>
    <fill>
      <patternFill patternType="solid">
        <fgColor rgb="FFD6F1F6"/>
        <bgColor rgb="FFCCFFFF"/>
      </patternFill>
    </fill>
    <fill>
      <patternFill patternType="solid">
        <fgColor rgb="FFFFFFFF"/>
        <bgColor rgb="FFFFFFCC"/>
      </patternFill>
    </fill>
    <fill>
      <patternFill patternType="solid">
        <fgColor rgb="FF0A2C5C"/>
        <bgColor rgb="FF333333"/>
      </patternFill>
    </fill>
    <fill>
      <patternFill patternType="solid">
        <fgColor rgb="FF1FB5C9"/>
        <bgColor rgb="FF00CCFF"/>
      </patternFill>
    </fill>
    <fill>
      <patternFill patternType="solid">
        <fgColor rgb="FFF5A800"/>
        <bgColor rgb="FFFFCC00"/>
      </patternFill>
    </fill>
    <fill>
      <patternFill patternType="solid">
        <fgColor rgb="FF8A94A6"/>
        <bgColor rgb="FF808080"/>
      </patternFill>
    </fill>
    <fill>
      <patternFill patternType="solid">
        <fgColor rgb="FF003865"/>
        <bgColor rgb="FF0A2C5C"/>
      </patternFill>
    </fill>
    <fill>
      <patternFill patternType="solid">
        <fgColor rgb="FFFDD26E"/>
        <bgColor rgb="FF333333"/>
      </patternFill>
    </fill>
  </fills>
  <borders count="3">
    <border>
      <left/>
      <right/>
      <top/>
      <bottom/>
      <diagonal/>
    </border>
    <border>
      <left style="thin">
        <color rgb="FFB9C2D0"/>
      </left>
      <right style="thin">
        <color rgb="FFB9C2D0"/>
      </right>
      <top style="thin">
        <color rgb="FFB9C2D0"/>
      </top>
      <bottom style="thin">
        <color rgb="FFB9C2D0"/>
      </bottom>
      <diagonal/>
    </border>
    <border>
      <left style="thin">
        <color rgb="FF1FB5C9"/>
      </left>
      <right style="thin">
        <color rgb="FF1FB5C9"/>
      </right>
      <top style="thin">
        <color rgb="FF1FB5C9"/>
      </top>
      <bottom style="thin">
        <color rgb="FF1FB5C9"/>
      </bottom>
      <diagonal/>
    </border>
  </borders>
  <cellStyleXfs count="1">
    <xf numFmtId="0" fontId="0" fillId="0" borderId="0"/>
  </cellStyleXfs>
  <cellXfs count="70">
    <xf numFmtId="0" fontId="0" fillId="0" borderId="0" xfId="0"/>
    <xf numFmtId="0" fontId="5" fillId="0" borderId="0" xfId="0" applyFont="1"/>
    <xf numFmtId="0" fontId="6" fillId="2" borderId="1" xfId="0" applyFont="1" applyFill="1" applyBorder="1" applyAlignment="1">
      <alignment horizontal="center" vertical="center"/>
    </xf>
    <xf numFmtId="0" fontId="6" fillId="0" borderId="0" xfId="0" applyFont="1" applyAlignment="1">
      <alignment vertical="center" indent="1"/>
    </xf>
    <xf numFmtId="0" fontId="7"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6" fillId="0" borderId="0" xfId="0" applyFont="1" applyAlignment="1">
      <alignment vertic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8" fillId="7" borderId="1" xfId="0" applyFont="1" applyFill="1" applyBorder="1" applyAlignment="1">
      <alignment horizontal="center" vertical="center"/>
    </xf>
    <xf numFmtId="0" fontId="10" fillId="8" borderId="1" xfId="0" applyFont="1" applyFill="1" applyBorder="1" applyAlignment="1">
      <alignment horizontal="center" vertical="center"/>
    </xf>
    <xf numFmtId="0" fontId="12" fillId="0" borderId="0" xfId="0" applyFont="1" applyAlignment="1">
      <alignment vertical="center"/>
    </xf>
    <xf numFmtId="0" fontId="13" fillId="0" borderId="0" xfId="0" applyFont="1"/>
    <xf numFmtId="0" fontId="18" fillId="0" borderId="0" xfId="0" applyFont="1" applyAlignment="1">
      <alignment vertical="center"/>
    </xf>
    <xf numFmtId="0" fontId="19" fillId="0" borderId="0" xfId="0" applyFont="1" applyAlignment="1">
      <alignment vertical="center"/>
    </xf>
    <xf numFmtId="0" fontId="19" fillId="2" borderId="2" xfId="0" applyFont="1" applyFill="1" applyBorder="1" applyAlignment="1" applyProtection="1">
      <alignment horizontal="center" vertical="center"/>
      <protection locked="0"/>
    </xf>
    <xf numFmtId="0" fontId="9" fillId="0" borderId="0" xfId="0" applyFont="1" applyAlignment="1">
      <alignment indent="1"/>
    </xf>
    <xf numFmtId="0" fontId="9" fillId="0" borderId="0" xfId="0" applyFont="1" applyAlignment="1">
      <alignment horizontal="right"/>
    </xf>
    <xf numFmtId="0" fontId="6" fillId="0" borderId="0" xfId="0" applyFont="1" applyAlignment="1">
      <alignment horizontal="left" vertical="center" indent="1"/>
    </xf>
    <xf numFmtId="0" fontId="6" fillId="2" borderId="2" xfId="0" applyFont="1" applyFill="1" applyBorder="1" applyAlignment="1" applyProtection="1">
      <alignment horizontal="right" vertical="center"/>
      <protection locked="0"/>
    </xf>
    <xf numFmtId="0" fontId="19" fillId="0" borderId="0" xfId="0" applyFont="1" applyAlignment="1">
      <alignment horizontal="left" vertical="center" indent="1"/>
    </xf>
    <xf numFmtId="0" fontId="20" fillId="3" borderId="1" xfId="0" applyFont="1" applyFill="1" applyBorder="1" applyAlignment="1">
      <alignment horizontal="right" vertical="center"/>
    </xf>
    <xf numFmtId="0" fontId="22" fillId="4" borderId="1" xfId="0" applyFont="1" applyFill="1" applyBorder="1" applyAlignment="1">
      <alignment horizontal="right" vertical="center"/>
    </xf>
    <xf numFmtId="0" fontId="17" fillId="0" borderId="0" xfId="0" applyFont="1" applyAlignment="1">
      <alignment vertical="center" indent="1"/>
    </xf>
    <xf numFmtId="0" fontId="23" fillId="0" borderId="0" xfId="0" applyFont="1" applyAlignment="1">
      <alignment horizontal="right"/>
    </xf>
    <xf numFmtId="0" fontId="24" fillId="0" borderId="0" xfId="0" applyFont="1" applyAlignment="1">
      <alignment vertical="center"/>
    </xf>
    <xf numFmtId="0" fontId="24" fillId="0" borderId="0" xfId="0" applyFont="1" applyAlignment="1">
      <alignment horizontal="right"/>
    </xf>
    <xf numFmtId="164" fontId="7" fillId="0" borderId="0" xfId="0" applyNumberFormat="1" applyFont="1" applyAlignment="1">
      <alignment horizontal="right"/>
    </xf>
    <xf numFmtId="165" fontId="7" fillId="0" borderId="0" xfId="0" applyNumberFormat="1" applyFont="1" applyAlignment="1">
      <alignment horizontal="right"/>
    </xf>
    <xf numFmtId="0" fontId="19" fillId="0" borderId="0" xfId="0" applyFont="1" applyAlignment="1">
      <alignment vertical="center" indent="1"/>
    </xf>
    <xf numFmtId="164" fontId="20" fillId="0" borderId="0" xfId="0" applyNumberFormat="1" applyFont="1" applyAlignment="1">
      <alignment horizontal="right"/>
    </xf>
    <xf numFmtId="0" fontId="6" fillId="0" borderId="0" xfId="0" applyFont="1" applyAlignment="1">
      <alignment indent="1"/>
    </xf>
    <xf numFmtId="1" fontId="6" fillId="0" borderId="0" xfId="0" applyNumberFormat="1" applyFont="1" applyAlignment="1">
      <alignment horizontal="right"/>
    </xf>
    <xf numFmtId="166" fontId="6" fillId="0" borderId="0" xfId="0" applyNumberFormat="1" applyFont="1" applyAlignment="1">
      <alignment horizontal="right"/>
    </xf>
    <xf numFmtId="0" fontId="19" fillId="0" borderId="0" xfId="0" applyFont="1" applyAlignment="1">
      <alignment indent="1"/>
    </xf>
    <xf numFmtId="1" fontId="22" fillId="4" borderId="0" xfId="0" applyNumberFormat="1" applyFont="1" applyFill="1" applyAlignment="1">
      <alignment horizontal="right"/>
    </xf>
    <xf numFmtId="166" fontId="20" fillId="0" borderId="0" xfId="0" applyNumberFormat="1" applyFont="1" applyAlignment="1">
      <alignment horizontal="right"/>
    </xf>
    <xf numFmtId="164" fontId="6" fillId="0" borderId="0" xfId="0" applyNumberFormat="1" applyFont="1" applyAlignment="1">
      <alignment horizontal="right"/>
    </xf>
    <xf numFmtId="165" fontId="6" fillId="0" borderId="0" xfId="0" applyNumberFormat="1" applyFont="1" applyAlignment="1">
      <alignment horizontal="right"/>
    </xf>
    <xf numFmtId="167" fontId="6" fillId="0" borderId="0" xfId="0" applyNumberFormat="1" applyFont="1" applyAlignment="1">
      <alignment horizontal="right"/>
    </xf>
    <xf numFmtId="168" fontId="6" fillId="0" borderId="0" xfId="0" applyNumberFormat="1" applyFont="1" applyAlignment="1">
      <alignment horizontal="right"/>
    </xf>
    <xf numFmtId="164" fontId="22" fillId="4" borderId="0" xfId="0" applyNumberFormat="1" applyFont="1" applyFill="1" applyAlignment="1">
      <alignment horizontal="right"/>
    </xf>
    <xf numFmtId="165" fontId="20" fillId="0" borderId="0" xfId="0" applyNumberFormat="1" applyFont="1" applyAlignment="1">
      <alignment horizontal="right"/>
    </xf>
    <xf numFmtId="0" fontId="17" fillId="0" borderId="0" xfId="0" applyFont="1" applyAlignment="1">
      <alignment indent="1"/>
    </xf>
    <xf numFmtId="164" fontId="9" fillId="0" borderId="0" xfId="0" applyNumberFormat="1" applyFont="1" applyAlignment="1">
      <alignment horizontal="right"/>
    </xf>
    <xf numFmtId="0" fontId="21" fillId="0" borderId="0" xfId="0" applyFont="1" applyAlignment="1">
      <alignment horizontal="right"/>
    </xf>
    <xf numFmtId="165" fontId="22" fillId="4" borderId="0" xfId="0" applyNumberFormat="1" applyFont="1" applyFill="1" applyAlignment="1">
      <alignment horizontal="right"/>
    </xf>
    <xf numFmtId="165" fontId="9" fillId="0" borderId="0" xfId="0" applyNumberFormat="1" applyFont="1" applyAlignment="1">
      <alignment horizontal="right"/>
    </xf>
    <xf numFmtId="0" fontId="19" fillId="2" borderId="2" xfId="0" applyFont="1" applyFill="1" applyBorder="1" applyAlignment="1">
      <alignment horizontal="center" vertical="center"/>
    </xf>
    <xf numFmtId="0" fontId="6" fillId="2" borderId="2" xfId="0" applyFont="1" applyFill="1" applyBorder="1" applyAlignment="1">
      <alignment horizontal="right" vertical="center"/>
    </xf>
    <xf numFmtId="0" fontId="1" fillId="0" borderId="0" xfId="0" applyFont="1" applyAlignment="1">
      <alignment horizontal="center" vertical="center"/>
    </xf>
    <xf numFmtId="0" fontId="2" fillId="0" borderId="0" xfId="0" applyFont="1" applyAlignment="1">
      <alignment vertical="center" wrapText="1"/>
    </xf>
    <xf numFmtId="0" fontId="26" fillId="9" borderId="0" xfId="0" applyFont="1" applyFill="1" applyAlignment="1">
      <alignment horizontal="left" vertical="center" indent="1"/>
    </xf>
    <xf numFmtId="0" fontId="17" fillId="0" borderId="0" xfId="0" applyFont="1" applyAlignment="1">
      <alignment horizontal="left" vertical="center" wrapText="1" indent="1"/>
    </xf>
    <xf numFmtId="0" fontId="19" fillId="6" borderId="0" xfId="0" applyFont="1" applyFill="1" applyAlignment="1">
      <alignment vertical="center" wrapText="1" indent="1"/>
    </xf>
    <xf numFmtId="0" fontId="6" fillId="0" borderId="0" xfId="0" applyFont="1" applyAlignment="1">
      <alignment vertical="center" wrapText="1" indent="1"/>
    </xf>
    <xf numFmtId="0" fontId="19" fillId="5" borderId="0" xfId="0" applyFont="1" applyFill="1" applyAlignment="1">
      <alignment horizontal="left" vertical="center" wrapText="1" indent="1"/>
    </xf>
    <xf numFmtId="0" fontId="16" fillId="0" borderId="0" xfId="0" applyFont="1" applyAlignment="1">
      <alignment horizontal="left" vertical="center"/>
    </xf>
    <xf numFmtId="0" fontId="17" fillId="0" borderId="0" xfId="0" applyFont="1" applyAlignment="1">
      <alignment horizontal="left" vertical="center"/>
    </xf>
    <xf numFmtId="0" fontId="3" fillId="0" borderId="0" xfId="0" applyFont="1" applyAlignment="1">
      <alignment horizontal="left" vertical="center"/>
    </xf>
    <xf numFmtId="0" fontId="17" fillId="0" borderId="0" xfId="0" applyFont="1" applyAlignment="1">
      <alignment horizontal="left" vertical="center" wrapText="1"/>
    </xf>
    <xf numFmtId="0" fontId="11" fillId="0" borderId="0" xfId="0" applyFont="1" applyAlignment="1">
      <alignment vertical="center" wrapText="1"/>
    </xf>
    <xf numFmtId="0" fontId="15" fillId="0" borderId="0" xfId="0" applyFont="1" applyAlignment="1">
      <alignment horizontal="center" vertical="center"/>
    </xf>
    <xf numFmtId="0" fontId="6" fillId="0" borderId="0" xfId="0" applyFont="1" applyAlignment="1">
      <alignment vertical="center" indent="1"/>
    </xf>
    <xf numFmtId="0" fontId="14"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top" wrapText="1"/>
    </xf>
    <xf numFmtId="0" fontId="21" fillId="0" borderId="0" xfId="0" applyFont="1" applyAlignment="1">
      <alignment wrapText="1"/>
    </xf>
    <xf numFmtId="0" fontId="25" fillId="6" borderId="0" xfId="0" applyFont="1" applyFill="1" applyAlignment="1">
      <alignment vertical="center" wrapText="1" indent="1"/>
    </xf>
    <xf numFmtId="0" fontId="22" fillId="0" borderId="0" xfId="0" applyFont="1" applyAlignment="1">
      <alignment horizontal="center" vertical="center"/>
    </xf>
  </cellXfs>
  <cellStyles count="1">
    <cellStyle name="Normal" xfId="0" builtinId="0"/>
  </cellStyles>
  <dxfs count="14">
    <dxf>
      <font>
        <b/>
        <sz val="11"/>
        <color rgb="FF0A2C5C"/>
        <name val="Poppins"/>
        <charset val="1"/>
      </font>
      <fill>
        <patternFill>
          <bgColor rgb="FFF5A800"/>
        </patternFill>
      </fill>
    </dxf>
    <dxf>
      <font>
        <b/>
        <sz val="11"/>
        <color rgb="FF0A2C5C"/>
        <name val="Poppins"/>
        <charset val="1"/>
      </font>
      <fill>
        <patternFill>
          <bgColor rgb="FF1FB5C9"/>
        </patternFill>
      </fill>
    </dxf>
    <dxf>
      <font>
        <b/>
        <sz val="11"/>
        <color rgb="FF0A2C5C"/>
        <name val="Poppins"/>
        <charset val="1"/>
      </font>
      <fill>
        <patternFill>
          <bgColor rgb="FFF5A800"/>
        </patternFill>
      </fill>
    </dxf>
    <dxf>
      <font>
        <b/>
        <sz val="11"/>
        <color rgb="FF0A2C5C"/>
        <name val="Poppins"/>
        <charset val="1"/>
      </font>
      <fill>
        <patternFill>
          <bgColor rgb="FF1FB5C9"/>
        </patternFill>
      </fill>
    </dxf>
    <dxf>
      <font>
        <b/>
        <sz val="11"/>
        <color rgb="FF0A2C5C"/>
        <name val="Poppins"/>
        <charset val="1"/>
      </font>
      <fill>
        <patternFill>
          <bgColor rgb="FF1FB5C9"/>
        </patternFill>
      </fill>
    </dxf>
    <dxf>
      <font>
        <b/>
        <sz val="11"/>
        <color rgb="FF0A2C5C"/>
        <name val="Poppins"/>
        <charset val="1"/>
      </font>
      <fill>
        <patternFill>
          <bgColor rgb="FF1FB5C9"/>
        </patternFill>
      </fill>
    </dxf>
    <dxf>
      <font>
        <b/>
        <sz val="11"/>
        <color rgb="FF0A2C5C"/>
        <name val="Poppins"/>
        <charset val="1"/>
      </font>
      <fill>
        <patternFill>
          <bgColor rgb="FFF5A800"/>
        </patternFill>
      </fill>
    </dxf>
    <dxf>
      <font>
        <b/>
        <sz val="11"/>
        <color rgb="FF0A2C5C"/>
        <name val="Poppins"/>
        <charset val="1"/>
      </font>
      <fill>
        <patternFill>
          <bgColor rgb="FFF5A800"/>
        </patternFill>
      </fill>
    </dxf>
    <dxf>
      <font>
        <b/>
        <sz val="11"/>
        <color rgb="FF0A2C5C"/>
        <name val="Poppins"/>
        <charset val="1"/>
      </font>
      <fill>
        <patternFill>
          <bgColor rgb="FF1FB5C9"/>
        </patternFill>
      </fill>
    </dxf>
    <dxf>
      <font>
        <b/>
        <sz val="11"/>
        <color rgb="FF0A2C5C"/>
        <name val="Poppins"/>
        <charset val="1"/>
      </font>
      <fill>
        <patternFill>
          <bgColor rgb="FFF5A800"/>
        </patternFill>
      </fill>
    </dxf>
    <dxf>
      <font>
        <b/>
        <sz val="11"/>
        <color rgb="FF0A2C5C"/>
        <name val="Poppins"/>
        <charset val="1"/>
      </font>
      <fill>
        <patternFill>
          <bgColor rgb="FF1FB5C9"/>
        </patternFill>
      </fill>
    </dxf>
    <dxf>
      <font>
        <b/>
        <sz val="11"/>
        <color rgb="FF0A2C5C"/>
        <name val="Poppins"/>
        <charset val="1"/>
      </font>
      <fill>
        <patternFill>
          <bgColor rgb="FF1FB5C9"/>
        </patternFill>
      </fill>
    </dxf>
    <dxf>
      <font>
        <b/>
        <sz val="11"/>
        <color rgb="FF0A2C5C"/>
        <name val="Poppins"/>
        <charset val="1"/>
      </font>
      <fill>
        <patternFill>
          <bgColor rgb="FF1FB5C9"/>
        </patternFill>
      </fill>
    </dxf>
    <dxf>
      <font>
        <b/>
        <sz val="11"/>
        <color rgb="FF0A2C5C"/>
        <name val="Poppins"/>
        <charset val="1"/>
      </font>
      <fill>
        <patternFill>
          <bgColor rgb="FFF5A8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9C2D0"/>
      <rgbColor rgb="FF808080"/>
      <rgbColor rgb="FF9999FF"/>
      <rgbColor rgb="FF993366"/>
      <rgbColor rgb="FFFFFFCC"/>
      <rgbColor rgb="FFD6F1F6"/>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1FB5C9"/>
      <rgbColor rgb="FF99CC00"/>
      <rgbColor rgb="FFFFCC00"/>
      <rgbColor rgb="FFF5A800"/>
      <rgbColor rgb="FFFF6600"/>
      <rgbColor rgb="FF666699"/>
      <rgbColor rgb="FF8A94A6"/>
      <rgbColor rgb="FF0A2C5C"/>
      <rgbColor rgb="FF339966"/>
      <rgbColor rgb="FF003300"/>
      <rgbColor rgb="FF333300"/>
      <rgbColor rgb="FF993300"/>
      <rgbColor rgb="FF993366"/>
      <rgbColor rgb="FF003DA5"/>
      <rgbColor rgb="FF333333"/>
      <rgbColor rgb="00003366"/>
      <rgbColor rgb="00339966"/>
      <rgbColor rgb="00003300"/>
      <rgbColor rgb="00333300"/>
      <rgbColor rgb="00993300"/>
      <rgbColor rgb="00993366"/>
      <rgbColor rgb="00333399"/>
      <rgbColor rgb="00333333"/>
    </indexedColors>
    <mruColors>
      <color rgb="FF003865"/>
      <color rgb="FFFDD26E"/>
      <color rgb="FF00C1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127000</xdr:colOff>
      <xdr:row>24</xdr:row>
      <xdr:rowOff>139700</xdr:rowOff>
    </xdr:from>
    <xdr:to>
      <xdr:col>5</xdr:col>
      <xdr:colOff>1257300</xdr:colOff>
      <xdr:row>26</xdr:row>
      <xdr:rowOff>127000</xdr:rowOff>
    </xdr:to>
    <xdr:sp macro="" textlink="">
      <xdr:nvSpPr>
        <xdr:cNvPr id="2" name="Redondear rectángulo de esquina diagonal 1">
          <a:extLst>
            <a:ext uri="{FF2B5EF4-FFF2-40B4-BE49-F238E27FC236}">
              <a16:creationId xmlns:a16="http://schemas.microsoft.com/office/drawing/2014/main" id="{7460E38F-A7C3-A4F6-308E-05942B9A6C5E}"/>
            </a:ext>
          </a:extLst>
        </xdr:cNvPr>
        <xdr:cNvSpPr/>
      </xdr:nvSpPr>
      <xdr:spPr>
        <a:xfrm>
          <a:off x="127000" y="5994400"/>
          <a:ext cx="6540500" cy="5207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a:solidFill>
                <a:schemeClr val="bg1"/>
              </a:solidFill>
              <a:latin typeface="Trebuchet MS" panose="020B0703020202090204" pitchFamily="34" charset="0"/>
            </a:rPr>
            <a:t>¿Quieres conversar tu resultado? Habla con tu ejecutivo del banco.</a:t>
          </a:r>
        </a:p>
      </xdr:txBody>
    </xdr:sp>
    <xdr:clientData/>
  </xdr:twoCellAnchor>
  <xdr:twoCellAnchor editAs="oneCell">
    <xdr:from>
      <xdr:col>2</xdr:col>
      <xdr:colOff>774701</xdr:colOff>
      <xdr:row>0</xdr:row>
      <xdr:rowOff>190500</xdr:rowOff>
    </xdr:from>
    <xdr:to>
      <xdr:col>4</xdr:col>
      <xdr:colOff>495301</xdr:colOff>
      <xdr:row>0</xdr:row>
      <xdr:rowOff>1226589</xdr:rowOff>
    </xdr:to>
    <xdr:pic>
      <xdr:nvPicPr>
        <xdr:cNvPr id="3" name="Imagen 2">
          <a:extLst>
            <a:ext uri="{FF2B5EF4-FFF2-40B4-BE49-F238E27FC236}">
              <a16:creationId xmlns:a16="http://schemas.microsoft.com/office/drawing/2014/main" id="{BCBEDD7E-4525-AF47-96D9-EB32F588E435}"/>
            </a:ext>
          </a:extLst>
        </xdr:cNvPr>
        <xdr:cNvPicPr>
          <a:picLocks noChangeAspect="1"/>
        </xdr:cNvPicPr>
      </xdr:nvPicPr>
      <xdr:blipFill>
        <a:blip xmlns:r="http://schemas.openxmlformats.org/officeDocument/2006/relationships" r:embed="rId1"/>
        <a:stretch>
          <a:fillRect/>
        </a:stretch>
      </xdr:blipFill>
      <xdr:spPr>
        <a:xfrm>
          <a:off x="2298701" y="190500"/>
          <a:ext cx="2311400" cy="10360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1866900</xdr:colOff>
      <xdr:row>0</xdr:row>
      <xdr:rowOff>0</xdr:rowOff>
    </xdr:from>
    <xdr:to>
      <xdr:col>2</xdr:col>
      <xdr:colOff>368300</xdr:colOff>
      <xdr:row>0</xdr:row>
      <xdr:rowOff>1036089</xdr:rowOff>
    </xdr:to>
    <xdr:pic>
      <xdr:nvPicPr>
        <xdr:cNvPr id="2" name="Imagen 1">
          <a:extLst>
            <a:ext uri="{FF2B5EF4-FFF2-40B4-BE49-F238E27FC236}">
              <a16:creationId xmlns:a16="http://schemas.microsoft.com/office/drawing/2014/main" id="{43C40B9A-99B4-A047-8EE9-28B9DCA1B4F9}"/>
            </a:ext>
          </a:extLst>
        </xdr:cNvPr>
        <xdr:cNvPicPr>
          <a:picLocks noChangeAspect="1"/>
        </xdr:cNvPicPr>
      </xdr:nvPicPr>
      <xdr:blipFill>
        <a:blip xmlns:r="http://schemas.openxmlformats.org/officeDocument/2006/relationships" r:embed="rId1"/>
        <a:stretch>
          <a:fillRect/>
        </a:stretch>
      </xdr:blipFill>
      <xdr:spPr>
        <a:xfrm>
          <a:off x="1866900" y="0"/>
          <a:ext cx="2311400" cy="1036089"/>
        </a:xfrm>
        <a:prstGeom prst="rect">
          <a:avLst/>
        </a:prstGeom>
      </xdr:spPr>
    </xdr:pic>
    <xdr:clientData/>
  </xdr:twoCellAnchor>
  <xdr:twoCellAnchor>
    <xdr:from>
      <xdr:col>0</xdr:col>
      <xdr:colOff>431800</xdr:colOff>
      <xdr:row>0</xdr:row>
      <xdr:rowOff>1130300</xdr:rowOff>
    </xdr:from>
    <xdr:to>
      <xdr:col>4</xdr:col>
      <xdr:colOff>571500</xdr:colOff>
      <xdr:row>1</xdr:row>
      <xdr:rowOff>419100</xdr:rowOff>
    </xdr:to>
    <xdr:sp macro="" textlink="">
      <xdr:nvSpPr>
        <xdr:cNvPr id="3" name="Redondear rectángulo de esquina diagonal 2">
          <a:extLst>
            <a:ext uri="{FF2B5EF4-FFF2-40B4-BE49-F238E27FC236}">
              <a16:creationId xmlns:a16="http://schemas.microsoft.com/office/drawing/2014/main" id="{55188ADD-FA3C-F446-9AC3-7A7A00173EB0}"/>
            </a:ext>
          </a:extLst>
        </xdr:cNvPr>
        <xdr:cNvSpPr/>
      </xdr:nvSpPr>
      <xdr:spPr>
        <a:xfrm>
          <a:off x="431800" y="1130300"/>
          <a:ext cx="6540500" cy="4572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a:solidFill>
                <a:schemeClr val="bg1"/>
              </a:solidFill>
              <a:latin typeface="Trebuchet MS" panose="020B0703020202090204" pitchFamily="34" charset="0"/>
            </a:rPr>
            <a:t>Tus datos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3060700</xdr:colOff>
      <xdr:row>0</xdr:row>
      <xdr:rowOff>25400</xdr:rowOff>
    </xdr:from>
    <xdr:to>
      <xdr:col>3</xdr:col>
      <xdr:colOff>266700</xdr:colOff>
      <xdr:row>0</xdr:row>
      <xdr:rowOff>1061489</xdr:rowOff>
    </xdr:to>
    <xdr:pic>
      <xdr:nvPicPr>
        <xdr:cNvPr id="2" name="Imagen 1">
          <a:extLst>
            <a:ext uri="{FF2B5EF4-FFF2-40B4-BE49-F238E27FC236}">
              <a16:creationId xmlns:a16="http://schemas.microsoft.com/office/drawing/2014/main" id="{37CE0505-CC93-6F4C-A595-7D72A435FFCE}"/>
            </a:ext>
          </a:extLst>
        </xdr:cNvPr>
        <xdr:cNvPicPr>
          <a:picLocks noChangeAspect="1"/>
        </xdr:cNvPicPr>
      </xdr:nvPicPr>
      <xdr:blipFill>
        <a:blip xmlns:r="http://schemas.openxmlformats.org/officeDocument/2006/relationships" r:embed="rId1"/>
        <a:stretch>
          <a:fillRect/>
        </a:stretch>
      </xdr:blipFill>
      <xdr:spPr>
        <a:xfrm>
          <a:off x="3060700" y="25400"/>
          <a:ext cx="2311400" cy="1036089"/>
        </a:xfrm>
        <a:prstGeom prst="rect">
          <a:avLst/>
        </a:prstGeom>
      </xdr:spPr>
    </xdr:pic>
    <xdr:clientData/>
  </xdr:twoCellAnchor>
  <xdr:twoCellAnchor>
    <xdr:from>
      <xdr:col>0</xdr:col>
      <xdr:colOff>698500</xdr:colOff>
      <xdr:row>1</xdr:row>
      <xdr:rowOff>0</xdr:rowOff>
    </xdr:from>
    <xdr:to>
      <xdr:col>4</xdr:col>
      <xdr:colOff>838200</xdr:colOff>
      <xdr:row>1</xdr:row>
      <xdr:rowOff>457200</xdr:rowOff>
    </xdr:to>
    <xdr:sp macro="" textlink="">
      <xdr:nvSpPr>
        <xdr:cNvPr id="3" name="Redondear rectángulo de esquina diagonal 2">
          <a:extLst>
            <a:ext uri="{FF2B5EF4-FFF2-40B4-BE49-F238E27FC236}">
              <a16:creationId xmlns:a16="http://schemas.microsoft.com/office/drawing/2014/main" id="{9D715AE5-0E60-A64A-B934-1E5695E0928C}"/>
            </a:ext>
          </a:extLst>
        </xdr:cNvPr>
        <xdr:cNvSpPr/>
      </xdr:nvSpPr>
      <xdr:spPr>
        <a:xfrm>
          <a:off x="698500" y="1308100"/>
          <a:ext cx="6540500" cy="4572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a:solidFill>
                <a:schemeClr val="bg1"/>
              </a:solidFill>
              <a:latin typeface="Trebuchet MS" panose="020B0703020202090204" pitchFamily="34" charset="0"/>
            </a:rPr>
            <a:t>Tus diagnóstico</a:t>
          </a:r>
        </a:p>
      </xdr:txBody>
    </xdr:sp>
    <xdr:clientData/>
  </xdr:twoCellAnchor>
  <xdr:twoCellAnchor>
    <xdr:from>
      <xdr:col>0</xdr:col>
      <xdr:colOff>647700</xdr:colOff>
      <xdr:row>73</xdr:row>
      <xdr:rowOff>203200</xdr:rowOff>
    </xdr:from>
    <xdr:to>
      <xdr:col>4</xdr:col>
      <xdr:colOff>787400</xdr:colOff>
      <xdr:row>76</xdr:row>
      <xdr:rowOff>25400</xdr:rowOff>
    </xdr:to>
    <xdr:sp macro="" textlink="">
      <xdr:nvSpPr>
        <xdr:cNvPr id="4" name="Redondear rectángulo de esquina diagonal 3">
          <a:extLst>
            <a:ext uri="{FF2B5EF4-FFF2-40B4-BE49-F238E27FC236}">
              <a16:creationId xmlns:a16="http://schemas.microsoft.com/office/drawing/2014/main" id="{8611A660-2991-1742-B591-7121645BD2E3}"/>
            </a:ext>
          </a:extLst>
        </xdr:cNvPr>
        <xdr:cNvSpPr/>
      </xdr:nvSpPr>
      <xdr:spPr>
        <a:xfrm>
          <a:off x="647700" y="17246600"/>
          <a:ext cx="6540500" cy="5207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a:solidFill>
                <a:schemeClr val="bg1"/>
              </a:solidFill>
              <a:latin typeface="Trebuchet MS" panose="020B0703020202090204" pitchFamily="34" charset="0"/>
            </a:rPr>
            <a:t>¿Quieres conversar tu resultado? Habla con tu ejecutivo del banco.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596900</xdr:colOff>
      <xdr:row>1</xdr:row>
      <xdr:rowOff>38100</xdr:rowOff>
    </xdr:from>
    <xdr:to>
      <xdr:col>4</xdr:col>
      <xdr:colOff>736600</xdr:colOff>
      <xdr:row>1</xdr:row>
      <xdr:rowOff>482600</xdr:rowOff>
    </xdr:to>
    <xdr:sp macro="" textlink="">
      <xdr:nvSpPr>
        <xdr:cNvPr id="2" name="Redondear rectángulo de esquina diagonal 1">
          <a:extLst>
            <a:ext uri="{FF2B5EF4-FFF2-40B4-BE49-F238E27FC236}">
              <a16:creationId xmlns:a16="http://schemas.microsoft.com/office/drawing/2014/main" id="{B8EF250D-E85F-7E49-80CB-434581D9AA3A}"/>
            </a:ext>
          </a:extLst>
        </xdr:cNvPr>
        <xdr:cNvSpPr/>
      </xdr:nvSpPr>
      <xdr:spPr>
        <a:xfrm>
          <a:off x="596900" y="1346200"/>
          <a:ext cx="6540500" cy="4445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a:solidFill>
                <a:schemeClr val="bg1"/>
              </a:solidFill>
              <a:latin typeface="Trebuchet MS" panose="020B0703020202090204" pitchFamily="34" charset="0"/>
            </a:rPr>
            <a:t>Ejemplo envases</a:t>
          </a:r>
          <a:r>
            <a:rPr lang="es-MX" sz="2800" b="1" baseline="0">
              <a:solidFill>
                <a:schemeClr val="bg1"/>
              </a:solidFill>
              <a:latin typeface="Trebuchet MS" panose="020B0703020202090204" pitchFamily="34" charset="0"/>
            </a:rPr>
            <a:t> del Valle</a:t>
          </a:r>
          <a:endParaRPr lang="es-MX" sz="2800" b="1">
            <a:solidFill>
              <a:schemeClr val="bg1"/>
            </a:solidFill>
            <a:latin typeface="Trebuchet MS" panose="020B0703020202090204" pitchFamily="34" charset="0"/>
          </a:endParaRPr>
        </a:p>
      </xdr:txBody>
    </xdr:sp>
    <xdr:clientData/>
  </xdr:twoCellAnchor>
  <xdr:twoCellAnchor editAs="oneCell">
    <xdr:from>
      <xdr:col>0</xdr:col>
      <xdr:colOff>2692400</xdr:colOff>
      <xdr:row>0</xdr:row>
      <xdr:rowOff>88900</xdr:rowOff>
    </xdr:from>
    <xdr:to>
      <xdr:col>2</xdr:col>
      <xdr:colOff>1193800</xdr:colOff>
      <xdr:row>0</xdr:row>
      <xdr:rowOff>1124989</xdr:rowOff>
    </xdr:to>
    <xdr:pic>
      <xdr:nvPicPr>
        <xdr:cNvPr id="3" name="Imagen 2">
          <a:extLst>
            <a:ext uri="{FF2B5EF4-FFF2-40B4-BE49-F238E27FC236}">
              <a16:creationId xmlns:a16="http://schemas.microsoft.com/office/drawing/2014/main" id="{C78B1A54-E027-4348-9714-5D5257FD8DD6}"/>
            </a:ext>
          </a:extLst>
        </xdr:cNvPr>
        <xdr:cNvPicPr>
          <a:picLocks noChangeAspect="1"/>
        </xdr:cNvPicPr>
      </xdr:nvPicPr>
      <xdr:blipFill>
        <a:blip xmlns:r="http://schemas.openxmlformats.org/officeDocument/2006/relationships" r:embed="rId1"/>
        <a:stretch>
          <a:fillRect/>
        </a:stretch>
      </xdr:blipFill>
      <xdr:spPr>
        <a:xfrm>
          <a:off x="2692400" y="88900"/>
          <a:ext cx="2311400" cy="1036089"/>
        </a:xfrm>
        <a:prstGeom prst="rect">
          <a:avLst/>
        </a:prstGeom>
      </xdr:spPr>
    </xdr:pic>
    <xdr:clientData/>
  </xdr:twoCellAnchor>
  <xdr:twoCellAnchor>
    <xdr:from>
      <xdr:col>0</xdr:col>
      <xdr:colOff>673100</xdr:colOff>
      <xdr:row>108</xdr:row>
      <xdr:rowOff>76200</xdr:rowOff>
    </xdr:from>
    <xdr:to>
      <xdr:col>4</xdr:col>
      <xdr:colOff>812800</xdr:colOff>
      <xdr:row>109</xdr:row>
      <xdr:rowOff>127000</xdr:rowOff>
    </xdr:to>
    <xdr:sp macro="" textlink="">
      <xdr:nvSpPr>
        <xdr:cNvPr id="4" name="Redondear rectángulo de esquina diagonal 3">
          <a:extLst>
            <a:ext uri="{FF2B5EF4-FFF2-40B4-BE49-F238E27FC236}">
              <a16:creationId xmlns:a16="http://schemas.microsoft.com/office/drawing/2014/main" id="{5E842982-EDFC-7B41-B6DE-81B91B1825D1}"/>
            </a:ext>
          </a:extLst>
        </xdr:cNvPr>
        <xdr:cNvSpPr/>
      </xdr:nvSpPr>
      <xdr:spPr>
        <a:xfrm>
          <a:off x="673100" y="24942800"/>
          <a:ext cx="6540500" cy="3683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a:solidFill>
                <a:schemeClr val="bg1"/>
              </a:solidFill>
              <a:latin typeface="Trebuchet MS" panose="020B0703020202090204" pitchFamily="34" charset="0"/>
            </a:rPr>
            <a:t>¿Quieres conversar tu resultado? Habla con tu ejecutivo del banco.</a:t>
          </a:r>
        </a:p>
      </xdr:txBody>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6"/>
  <sheetViews>
    <sheetView showGridLines="0" zoomScaleNormal="100" workbookViewId="0">
      <selection activeCell="F1" sqref="F1"/>
    </sheetView>
  </sheetViews>
  <sheetFormatPr baseColWidth="10" defaultColWidth="8.6328125" defaultRowHeight="14.5" x14ac:dyDescent="0.35"/>
  <cols>
    <col min="1" max="1" width="3" customWidth="1"/>
    <col min="2" max="6" width="17" customWidth="1"/>
    <col min="7" max="7" width="3" customWidth="1"/>
  </cols>
  <sheetData>
    <row r="1" spans="2:6" ht="100" customHeight="1" x14ac:dyDescent="0.35"/>
    <row r="2" spans="2:6" ht="33.75" customHeight="1" x14ac:dyDescent="0.35">
      <c r="B2" s="64" t="s">
        <v>0</v>
      </c>
      <c r="C2" s="64"/>
      <c r="D2" s="64"/>
      <c r="E2" s="64"/>
      <c r="F2" s="64"/>
    </row>
    <row r="3" spans="2:6" ht="15.5" x14ac:dyDescent="0.35">
      <c r="B3" s="65" t="s">
        <v>1</v>
      </c>
      <c r="C3" s="65"/>
      <c r="D3" s="65"/>
      <c r="E3" s="65"/>
      <c r="F3" s="65"/>
    </row>
    <row r="4" spans="2:6" x14ac:dyDescent="0.35">
      <c r="B4" s="1"/>
      <c r="C4" s="1"/>
      <c r="D4" s="1"/>
      <c r="E4" s="1"/>
      <c r="F4" s="1"/>
    </row>
    <row r="5" spans="2:6" ht="15" customHeight="1" x14ac:dyDescent="0.35">
      <c r="B5" s="66" t="s">
        <v>2</v>
      </c>
      <c r="C5" s="66"/>
      <c r="D5" s="66"/>
      <c r="E5" s="66"/>
      <c r="F5" s="66"/>
    </row>
    <row r="6" spans="2:6" x14ac:dyDescent="0.35">
      <c r="B6" s="66"/>
      <c r="C6" s="66"/>
      <c r="D6" s="66"/>
      <c r="E6" s="66"/>
      <c r="F6" s="66"/>
    </row>
    <row r="7" spans="2:6" x14ac:dyDescent="0.35">
      <c r="B7" s="66"/>
      <c r="C7" s="66"/>
      <c r="D7" s="66"/>
      <c r="E7" s="66"/>
      <c r="F7" s="66"/>
    </row>
    <row r="8" spans="2:6" x14ac:dyDescent="0.35">
      <c r="B8" s="1"/>
      <c r="C8" s="1"/>
      <c r="D8" s="1"/>
      <c r="E8" s="1"/>
      <c r="F8" s="1"/>
    </row>
    <row r="9" spans="2:6" ht="17" x14ac:dyDescent="0.35">
      <c r="B9" s="11" t="s">
        <v>3</v>
      </c>
      <c r="C9" s="12"/>
      <c r="D9" s="1"/>
      <c r="E9" s="1"/>
      <c r="F9" s="1"/>
    </row>
    <row r="10" spans="2:6" ht="19.5" customHeight="1" x14ac:dyDescent="0.35">
      <c r="B10" s="2" t="s">
        <v>4</v>
      </c>
      <c r="C10" s="63" t="s">
        <v>5</v>
      </c>
      <c r="D10" s="63"/>
      <c r="E10" s="63"/>
      <c r="F10" s="63"/>
    </row>
    <row r="11" spans="2:6" ht="19.5" customHeight="1" x14ac:dyDescent="0.35">
      <c r="B11" s="4" t="s">
        <v>6</v>
      </c>
      <c r="C11" s="63" t="s">
        <v>7</v>
      </c>
      <c r="D11" s="63"/>
      <c r="E11" s="63"/>
      <c r="F11" s="63"/>
    </row>
    <row r="12" spans="2:6" ht="19.5" customHeight="1" x14ac:dyDescent="0.35">
      <c r="B12" s="5" t="s">
        <v>8</v>
      </c>
      <c r="C12" s="63" t="s">
        <v>9</v>
      </c>
      <c r="D12" s="63"/>
      <c r="E12" s="63"/>
      <c r="F12" s="63"/>
    </row>
    <row r="13" spans="2:6" x14ac:dyDescent="0.35">
      <c r="B13" s="6" t="s">
        <v>10</v>
      </c>
      <c r="C13" s="1"/>
      <c r="D13" s="1"/>
      <c r="E13" s="1"/>
      <c r="F13" s="1"/>
    </row>
    <row r="14" spans="2:6" ht="19.5" customHeight="1" x14ac:dyDescent="0.35">
      <c r="B14" s="7" t="s">
        <v>11</v>
      </c>
      <c r="C14" s="63" t="s">
        <v>12</v>
      </c>
      <c r="D14" s="63"/>
      <c r="E14" s="63"/>
      <c r="F14" s="63"/>
    </row>
    <row r="15" spans="2:6" ht="19.5" customHeight="1" x14ac:dyDescent="0.35">
      <c r="B15" s="8" t="s">
        <v>13</v>
      </c>
      <c r="C15" s="63" t="s">
        <v>14</v>
      </c>
      <c r="D15" s="63"/>
      <c r="E15" s="63"/>
      <c r="F15" s="63"/>
    </row>
    <row r="16" spans="2:6" ht="19.5" customHeight="1" x14ac:dyDescent="0.35">
      <c r="B16" s="9" t="s">
        <v>15</v>
      </c>
      <c r="C16" s="63" t="s">
        <v>16</v>
      </c>
      <c r="D16" s="63"/>
      <c r="E16" s="63"/>
      <c r="F16" s="63"/>
    </row>
    <row r="17" spans="2:6" x14ac:dyDescent="0.35">
      <c r="B17" s="1"/>
      <c r="C17" s="1"/>
      <c r="D17" s="1"/>
      <c r="E17" s="1"/>
      <c r="F17" s="1"/>
    </row>
    <row r="18" spans="2:6" ht="17" x14ac:dyDescent="0.35">
      <c r="B18" s="11" t="s">
        <v>17</v>
      </c>
      <c r="C18" s="12"/>
      <c r="D18" s="1"/>
      <c r="E18" s="1"/>
      <c r="F18" s="1"/>
    </row>
    <row r="19" spans="2:6" ht="21.75" customHeight="1" x14ac:dyDescent="0.35">
      <c r="B19" s="10" t="s">
        <v>18</v>
      </c>
      <c r="C19" s="55" t="s">
        <v>19</v>
      </c>
      <c r="D19" s="55"/>
      <c r="E19" s="55"/>
      <c r="F19" s="55"/>
    </row>
    <row r="20" spans="2:6" ht="21.75" customHeight="1" x14ac:dyDescent="0.35">
      <c r="B20" s="10" t="s">
        <v>20</v>
      </c>
      <c r="C20" s="55" t="s">
        <v>21</v>
      </c>
      <c r="D20" s="55"/>
      <c r="E20" s="55"/>
      <c r="F20" s="55"/>
    </row>
    <row r="21" spans="2:6" ht="21.75" customHeight="1" x14ac:dyDescent="0.35">
      <c r="B21" s="10" t="s">
        <v>22</v>
      </c>
      <c r="C21" s="55" t="s">
        <v>23</v>
      </c>
      <c r="D21" s="55"/>
      <c r="E21" s="55"/>
      <c r="F21" s="55"/>
    </row>
    <row r="22" spans="2:6" x14ac:dyDescent="0.35">
      <c r="B22" s="1"/>
      <c r="C22" s="1"/>
      <c r="D22" s="1"/>
      <c r="E22" s="1"/>
      <c r="F22" s="1"/>
    </row>
    <row r="23" spans="2:6" ht="27.75" customHeight="1" x14ac:dyDescent="0.35">
      <c r="B23" s="61" t="s">
        <v>24</v>
      </c>
      <c r="C23" s="61"/>
      <c r="D23" s="61"/>
      <c r="E23" s="61"/>
      <c r="F23" s="61"/>
    </row>
    <row r="24" spans="2:6" ht="39.75" customHeight="1" x14ac:dyDescent="0.35">
      <c r="B24" s="61" t="s">
        <v>25</v>
      </c>
      <c r="C24" s="61"/>
      <c r="D24" s="61"/>
      <c r="E24" s="61"/>
      <c r="F24" s="61"/>
    </row>
    <row r="25" spans="2:6" x14ac:dyDescent="0.35">
      <c r="B25" s="1"/>
      <c r="C25" s="1"/>
      <c r="D25" s="1"/>
      <c r="E25" s="1"/>
      <c r="F25" s="1"/>
    </row>
    <row r="26" spans="2:6" ht="27.75" customHeight="1" x14ac:dyDescent="0.35">
      <c r="B26" s="62"/>
      <c r="C26" s="62"/>
      <c r="D26" s="62"/>
      <c r="E26" s="62"/>
      <c r="F26" s="62"/>
    </row>
  </sheetData>
  <mergeCells count="15">
    <mergeCell ref="B2:F2"/>
    <mergeCell ref="B3:F3"/>
    <mergeCell ref="B5:F7"/>
    <mergeCell ref="C10:F10"/>
    <mergeCell ref="C11:F11"/>
    <mergeCell ref="C12:F12"/>
    <mergeCell ref="C14:F14"/>
    <mergeCell ref="C15:F15"/>
    <mergeCell ref="C16:F16"/>
    <mergeCell ref="C19:F19"/>
    <mergeCell ref="C20:F20"/>
    <mergeCell ref="C21:F21"/>
    <mergeCell ref="B23:F23"/>
    <mergeCell ref="B24:F24"/>
    <mergeCell ref="B26:F26"/>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showGridLines="0" zoomScaleNormal="100" workbookViewId="0">
      <pane ySplit="5" topLeftCell="A15" activePane="bottomLeft" state="frozen"/>
      <selection pane="bottomLeft" activeCell="A26" activeCellId="2" sqref="A18:E18 A7:E7 A26:E26"/>
    </sheetView>
  </sheetViews>
  <sheetFormatPr baseColWidth="10" defaultColWidth="8.6328125" defaultRowHeight="14.5" x14ac:dyDescent="0.35"/>
  <cols>
    <col min="1" max="1" width="48" customWidth="1"/>
    <col min="2" max="2" width="2" customWidth="1"/>
    <col min="3" max="5" width="17" customWidth="1"/>
    <col min="7" max="7" width="24" customWidth="1"/>
    <col min="8" max="8" width="16" customWidth="1"/>
  </cols>
  <sheetData>
    <row r="1" spans="1:8" ht="92" customHeight="1" x14ac:dyDescent="0.35"/>
    <row r="2" spans="1:8" ht="48" customHeight="1" x14ac:dyDescent="0.35">
      <c r="A2" s="57"/>
      <c r="B2" s="57"/>
      <c r="C2" s="57"/>
      <c r="D2" s="57"/>
      <c r="E2" s="57"/>
      <c r="F2" s="1"/>
      <c r="G2" s="1"/>
      <c r="H2" s="1"/>
    </row>
    <row r="3" spans="1:8" ht="29.75" customHeight="1" x14ac:dyDescent="0.35">
      <c r="A3" s="60" t="s">
        <v>26</v>
      </c>
      <c r="B3" s="60"/>
      <c r="C3" s="60"/>
      <c r="D3" s="60"/>
      <c r="E3" s="60"/>
      <c r="F3" s="1"/>
      <c r="G3" s="1"/>
      <c r="H3" s="1"/>
    </row>
    <row r="4" spans="1:8" x14ac:dyDescent="0.35">
      <c r="A4" s="1"/>
      <c r="B4" s="1"/>
      <c r="C4" s="1"/>
      <c r="D4" s="1"/>
      <c r="E4" s="1"/>
      <c r="F4" s="1"/>
      <c r="G4" s="13" t="s">
        <v>27</v>
      </c>
      <c r="H4" s="1"/>
    </row>
    <row r="5" spans="1:8" x14ac:dyDescent="0.35">
      <c r="A5" s="14" t="s">
        <v>28</v>
      </c>
      <c r="B5" s="1"/>
      <c r="C5" s="15" t="s">
        <v>29</v>
      </c>
      <c r="D5" s="15" t="s">
        <v>30</v>
      </c>
      <c r="E5" s="1"/>
      <c r="F5" s="1"/>
      <c r="G5" s="16" t="s">
        <v>31</v>
      </c>
      <c r="H5" s="17" t="s">
        <v>32</v>
      </c>
    </row>
    <row r="6" spans="1:8" x14ac:dyDescent="0.35">
      <c r="A6" s="1"/>
      <c r="B6" s="1"/>
      <c r="C6" s="1"/>
      <c r="D6" s="1"/>
      <c r="E6" s="1"/>
      <c r="F6" s="1"/>
      <c r="G6" s="16" t="s">
        <v>33</v>
      </c>
      <c r="H6" s="17" t="s">
        <v>34</v>
      </c>
    </row>
    <row r="7" spans="1:8" ht="21.75" customHeight="1" x14ac:dyDescent="0.35">
      <c r="A7" s="52" t="s">
        <v>35</v>
      </c>
      <c r="B7" s="52"/>
      <c r="C7" s="52"/>
      <c r="D7" s="52"/>
      <c r="E7" s="52"/>
      <c r="F7" s="1"/>
      <c r="G7" s="16" t="s">
        <v>36</v>
      </c>
      <c r="H7" s="17" t="s">
        <v>37</v>
      </c>
    </row>
    <row r="8" spans="1:8" ht="18" customHeight="1" x14ac:dyDescent="0.35">
      <c r="A8" s="18" t="s">
        <v>31</v>
      </c>
      <c r="B8" s="1"/>
      <c r="C8" s="19"/>
      <c r="D8" s="19"/>
      <c r="E8" s="1"/>
      <c r="F8" s="1"/>
      <c r="G8" s="16" t="s">
        <v>38</v>
      </c>
      <c r="H8" s="17" t="s">
        <v>39</v>
      </c>
    </row>
    <row r="9" spans="1:8" ht="18" customHeight="1" x14ac:dyDescent="0.35">
      <c r="A9" s="18" t="s">
        <v>33</v>
      </c>
      <c r="B9" s="1"/>
      <c r="C9" s="19"/>
      <c r="D9" s="19"/>
      <c r="E9" s="1"/>
      <c r="F9" s="1"/>
      <c r="G9" s="16" t="s">
        <v>40</v>
      </c>
      <c r="H9" s="17" t="s">
        <v>41</v>
      </c>
    </row>
    <row r="10" spans="1:8" ht="18" customHeight="1" x14ac:dyDescent="0.35">
      <c r="A10" s="20" t="s">
        <v>42</v>
      </c>
      <c r="B10" s="1"/>
      <c r="C10" s="21">
        <f>C8-C9</f>
        <v>0</v>
      </c>
      <c r="D10" s="21">
        <f>D8-D9</f>
        <v>0</v>
      </c>
      <c r="E10" s="1"/>
      <c r="F10" s="1"/>
      <c r="G10" s="1"/>
      <c r="H10" s="1"/>
    </row>
    <row r="11" spans="1:8" ht="18" customHeight="1" x14ac:dyDescent="0.35">
      <c r="A11" s="18" t="s">
        <v>43</v>
      </c>
      <c r="B11" s="1"/>
      <c r="C11" s="19"/>
      <c r="D11" s="19"/>
      <c r="E11" s="1"/>
      <c r="F11" s="1"/>
      <c r="G11" s="67" t="s">
        <v>44</v>
      </c>
      <c r="H11" s="67"/>
    </row>
    <row r="12" spans="1:8" ht="18" customHeight="1" x14ac:dyDescent="0.35">
      <c r="A12" s="20" t="s">
        <v>45</v>
      </c>
      <c r="B12" s="1"/>
      <c r="C12" s="21">
        <f>C10-C11</f>
        <v>0</v>
      </c>
      <c r="D12" s="21">
        <f>D10-D11</f>
        <v>0</v>
      </c>
      <c r="E12" s="1"/>
      <c r="F12" s="1"/>
      <c r="G12" s="67"/>
      <c r="H12" s="67"/>
    </row>
    <row r="13" spans="1:8" ht="18" customHeight="1" x14ac:dyDescent="0.35">
      <c r="A13" s="18" t="s">
        <v>46</v>
      </c>
      <c r="B13" s="1"/>
      <c r="C13" s="19"/>
      <c r="D13" s="19"/>
      <c r="E13" s="1"/>
      <c r="F13" s="1"/>
      <c r="G13" s="67"/>
      <c r="H13" s="67"/>
    </row>
    <row r="14" spans="1:8" ht="18" customHeight="1" x14ac:dyDescent="0.35">
      <c r="A14" s="20" t="s">
        <v>47</v>
      </c>
      <c r="B14" s="1"/>
      <c r="C14" s="21">
        <f>C12-C13</f>
        <v>0</v>
      </c>
      <c r="D14" s="21">
        <f>D12-D13</f>
        <v>0</v>
      </c>
      <c r="E14" s="1"/>
      <c r="F14" s="1"/>
      <c r="G14" s="1"/>
      <c r="H14" s="1"/>
    </row>
    <row r="15" spans="1:8" ht="18" customHeight="1" x14ac:dyDescent="0.35">
      <c r="A15" s="18" t="s">
        <v>48</v>
      </c>
      <c r="B15" s="1"/>
      <c r="C15" s="19"/>
      <c r="D15" s="19"/>
      <c r="E15" s="1"/>
      <c r="F15" s="1"/>
      <c r="G15" s="1"/>
      <c r="H15" s="1"/>
    </row>
    <row r="16" spans="1:8" ht="18" customHeight="1" x14ac:dyDescent="0.35">
      <c r="A16" s="20" t="s">
        <v>49</v>
      </c>
      <c r="B16" s="1"/>
      <c r="C16" s="22">
        <f>C14-C15</f>
        <v>0</v>
      </c>
      <c r="D16" s="22">
        <f>D14-D15</f>
        <v>0</v>
      </c>
      <c r="E16" s="1"/>
      <c r="F16" s="1"/>
      <c r="G16" s="1"/>
      <c r="H16" s="1"/>
    </row>
    <row r="17" spans="1:8" x14ac:dyDescent="0.35">
      <c r="A17" s="1"/>
      <c r="B17" s="1"/>
      <c r="C17" s="1"/>
      <c r="D17" s="1"/>
      <c r="E17" s="1"/>
      <c r="F17" s="1"/>
      <c r="G17" s="1"/>
      <c r="H17" s="1"/>
    </row>
    <row r="18" spans="1:8" ht="21.75" customHeight="1" x14ac:dyDescent="0.35">
      <c r="A18" s="52" t="s">
        <v>50</v>
      </c>
      <c r="B18" s="52"/>
      <c r="C18" s="52"/>
      <c r="D18" s="52"/>
      <c r="E18" s="52"/>
      <c r="F18" s="1"/>
      <c r="G18" s="1"/>
      <c r="H18" s="1"/>
    </row>
    <row r="19" spans="1:8" ht="18" customHeight="1" x14ac:dyDescent="0.35">
      <c r="A19" s="18" t="s">
        <v>51</v>
      </c>
      <c r="B19" s="1"/>
      <c r="C19" s="19"/>
      <c r="D19" s="19"/>
      <c r="E19" s="1"/>
      <c r="F19" s="1"/>
      <c r="G19" s="1"/>
      <c r="H19" s="1"/>
    </row>
    <row r="20" spans="1:8" ht="18" customHeight="1" x14ac:dyDescent="0.35">
      <c r="A20" s="18" t="s">
        <v>38</v>
      </c>
      <c r="B20" s="1"/>
      <c r="C20" s="19"/>
      <c r="D20" s="19"/>
      <c r="E20" s="1"/>
      <c r="F20" s="1"/>
      <c r="G20" s="1"/>
      <c r="H20" s="1"/>
    </row>
    <row r="21" spans="1:8" ht="18" customHeight="1" x14ac:dyDescent="0.35">
      <c r="A21" s="18" t="s">
        <v>36</v>
      </c>
      <c r="B21" s="1"/>
      <c r="C21" s="19"/>
      <c r="D21" s="19"/>
      <c r="E21" s="1"/>
      <c r="F21" s="1"/>
      <c r="G21" s="1"/>
      <c r="H21" s="1"/>
    </row>
    <row r="22" spans="1:8" ht="18" customHeight="1" x14ac:dyDescent="0.35">
      <c r="A22" s="18" t="s">
        <v>52</v>
      </c>
      <c r="B22" s="1"/>
      <c r="C22" s="19"/>
      <c r="D22" s="19"/>
      <c r="E22" s="1"/>
      <c r="F22" s="1"/>
      <c r="G22" s="1"/>
      <c r="H22" s="1"/>
    </row>
    <row r="23" spans="1:8" ht="18" customHeight="1" x14ac:dyDescent="0.35">
      <c r="A23" s="18" t="s">
        <v>53</v>
      </c>
      <c r="B23" s="1"/>
      <c r="C23" s="19"/>
      <c r="D23" s="19"/>
      <c r="E23" s="1"/>
      <c r="F23" s="1"/>
      <c r="G23" s="1"/>
      <c r="H23" s="1"/>
    </row>
    <row r="24" spans="1:8" ht="18" customHeight="1" x14ac:dyDescent="0.35">
      <c r="A24" s="20" t="s">
        <v>54</v>
      </c>
      <c r="B24" s="1"/>
      <c r="C24" s="22">
        <f>SUM(C19:C23)</f>
        <v>0</v>
      </c>
      <c r="D24" s="22">
        <f>SUM(D19:D23)</f>
        <v>0</v>
      </c>
      <c r="E24" s="1"/>
      <c r="F24" s="1"/>
      <c r="G24" s="1"/>
      <c r="H24" s="1"/>
    </row>
    <row r="25" spans="1:8" x14ac:dyDescent="0.35">
      <c r="A25" s="1"/>
      <c r="B25" s="1"/>
      <c r="C25" s="1"/>
      <c r="D25" s="1"/>
      <c r="E25" s="1"/>
      <c r="F25" s="1"/>
      <c r="G25" s="1"/>
      <c r="H25" s="1"/>
    </row>
    <row r="26" spans="1:8" ht="21.75" customHeight="1" x14ac:dyDescent="0.35">
      <c r="A26" s="52" t="s">
        <v>55</v>
      </c>
      <c r="B26" s="52"/>
      <c r="C26" s="52"/>
      <c r="D26" s="52"/>
      <c r="E26" s="52"/>
      <c r="F26" s="1"/>
      <c r="G26" s="1"/>
      <c r="H26" s="1"/>
    </row>
    <row r="27" spans="1:8" ht="18" customHeight="1" x14ac:dyDescent="0.35">
      <c r="A27" s="18" t="s">
        <v>56</v>
      </c>
      <c r="B27" s="1"/>
      <c r="C27" s="19"/>
      <c r="D27" s="19"/>
      <c r="E27" s="1"/>
      <c r="F27" s="1"/>
      <c r="G27" s="1"/>
      <c r="H27" s="1"/>
    </row>
    <row r="28" spans="1:8" ht="18" customHeight="1" x14ac:dyDescent="0.35">
      <c r="A28" s="18" t="s">
        <v>57</v>
      </c>
      <c r="B28" s="1"/>
      <c r="C28" s="19"/>
      <c r="D28" s="19"/>
      <c r="E28" s="1"/>
      <c r="F28" s="1"/>
      <c r="G28" s="1"/>
      <c r="H28" s="1"/>
    </row>
    <row r="29" spans="1:8" ht="18" customHeight="1" x14ac:dyDescent="0.35">
      <c r="A29" s="18" t="s">
        <v>58</v>
      </c>
      <c r="B29" s="1"/>
      <c r="C29" s="19"/>
      <c r="D29" s="19"/>
      <c r="E29" s="1"/>
      <c r="F29" s="1"/>
      <c r="G29" s="1"/>
      <c r="H29" s="1"/>
    </row>
    <row r="30" spans="1:8" ht="18" customHeight="1" x14ac:dyDescent="0.35">
      <c r="A30" s="20" t="s">
        <v>59</v>
      </c>
      <c r="B30" s="1"/>
      <c r="C30" s="21">
        <f>SUM(C27:C29)</f>
        <v>0</v>
      </c>
      <c r="D30" s="21">
        <f>SUM(D27:D29)</f>
        <v>0</v>
      </c>
      <c r="E30" s="1"/>
      <c r="F30" s="1"/>
      <c r="G30" s="1"/>
      <c r="H30" s="1"/>
    </row>
    <row r="31" spans="1:8" ht="18" customHeight="1" x14ac:dyDescent="0.35">
      <c r="A31" s="18" t="s">
        <v>40</v>
      </c>
      <c r="B31" s="1"/>
      <c r="C31" s="19"/>
      <c r="D31" s="19"/>
      <c r="E31" s="1"/>
      <c r="F31" s="1"/>
      <c r="G31" s="1"/>
      <c r="H31" s="1"/>
    </row>
    <row r="32" spans="1:8" ht="18" customHeight="1" x14ac:dyDescent="0.35">
      <c r="A32" s="20" t="s">
        <v>60</v>
      </c>
      <c r="B32" s="1"/>
      <c r="C32" s="22">
        <f>C30+C31</f>
        <v>0</v>
      </c>
      <c r="D32" s="22">
        <f>D30+D31</f>
        <v>0</v>
      </c>
      <c r="E32" s="1"/>
      <c r="F32" s="1"/>
      <c r="G32" s="1"/>
      <c r="H32" s="1"/>
    </row>
    <row r="33" spans="1:8" x14ac:dyDescent="0.35">
      <c r="A33" s="23" t="s">
        <v>61</v>
      </c>
      <c r="B33" s="1"/>
      <c r="C33" s="24">
        <f>C24-C32</f>
        <v>0</v>
      </c>
      <c r="D33" s="24">
        <f>D24-D32</f>
        <v>0</v>
      </c>
      <c r="E33" s="1"/>
      <c r="F33" s="1"/>
      <c r="G33" s="1"/>
      <c r="H33" s="1"/>
    </row>
    <row r="34" spans="1:8" ht="30" customHeight="1" x14ac:dyDescent="0.35">
      <c r="A34" s="56" t="str">
        <f>IF(OR(ABS(C33)&gt;1,ABS(D33)&gt;1),"Tu balance no cuadra por Q"&amp;TEXT(MAX(ABS(C33),ABS(D33)),"#,##0")&amp;" — revisa tus cifras antes de leer el diagnóstico.","Tu balance cuadra. Ya puedes leer tu diagnóstico.")</f>
        <v>Tu balance cuadra. Ya puedes leer tu diagnóstico.</v>
      </c>
      <c r="B34" s="56"/>
      <c r="C34" s="56"/>
      <c r="D34" s="56"/>
      <c r="E34" s="56"/>
      <c r="F34" s="1"/>
      <c r="G34" s="1"/>
      <c r="H34" s="1"/>
    </row>
  </sheetData>
  <mergeCells count="7">
    <mergeCell ref="G11:H13"/>
    <mergeCell ref="A18:E18"/>
    <mergeCell ref="A26:E26"/>
    <mergeCell ref="A34:E34"/>
    <mergeCell ref="A2:E2"/>
    <mergeCell ref="A3:E3"/>
    <mergeCell ref="A7:E7"/>
  </mergeCells>
  <dataValidations count="1">
    <dataValidation type="decimal" operator="greaterThanOrEqual" allowBlank="1" showErrorMessage="1" errorTitle="Dato no válido" error="Mete solo números iguales o mayores a cero." sqref="C8:D9 C11:D11 C13:D13 C15:D15 C19:D23 C27:D29 C31:D31" xr:uid="{00000000-0002-0000-0100-000000000000}">
      <formula1>0</formula1>
      <formula2>0</formula2>
    </dataValidation>
  </dataValidation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4"/>
  <sheetViews>
    <sheetView showGridLines="0" zoomScaleNormal="100" workbookViewId="0">
      <pane ySplit="3" topLeftCell="A4" activePane="bottomLeft" state="frozen"/>
      <selection pane="bottomLeft" activeCell="A72" activeCellId="6" sqref="A32:E32 A18:E18 A5:E5 A43:E43 A53:E53 A62:E62 A72:E72"/>
    </sheetView>
  </sheetViews>
  <sheetFormatPr baseColWidth="10" defaultColWidth="8.6328125" defaultRowHeight="14.5" x14ac:dyDescent="0.35"/>
  <cols>
    <col min="1" max="1" width="48" customWidth="1"/>
    <col min="2" max="2" width="2" customWidth="1"/>
    <col min="3" max="5" width="17" customWidth="1"/>
  </cols>
  <sheetData>
    <row r="1" spans="1:5" ht="103" customHeight="1" x14ac:dyDescent="0.35"/>
    <row r="2" spans="1:5" ht="62" customHeight="1" x14ac:dyDescent="0.35">
      <c r="A2" s="59"/>
      <c r="B2" s="59"/>
      <c r="C2" s="59"/>
      <c r="D2" s="59"/>
      <c r="E2" s="59"/>
    </row>
    <row r="3" spans="1:5" s="1" customFormat="1" x14ac:dyDescent="0.35">
      <c r="A3" s="58" t="s">
        <v>63</v>
      </c>
      <c r="B3" s="58"/>
      <c r="C3" s="58"/>
      <c r="D3" s="58"/>
      <c r="E3" s="58"/>
    </row>
    <row r="4" spans="1:5" s="1" customFormat="1" x14ac:dyDescent="0.35"/>
    <row r="5" spans="1:5" s="1" customFormat="1" ht="21.75" customHeight="1" x14ac:dyDescent="0.35">
      <c r="A5" s="52" t="s">
        <v>64</v>
      </c>
      <c r="B5" s="52"/>
      <c r="C5" s="52"/>
      <c r="D5" s="52"/>
      <c r="E5" s="52"/>
    </row>
    <row r="6" spans="1:5" s="1" customFormat="1" ht="15" customHeight="1" x14ac:dyDescent="0.35">
      <c r="A6" s="53" t="s">
        <v>65</v>
      </c>
      <c r="B6" s="53"/>
      <c r="C6" s="53"/>
      <c r="D6" s="53"/>
      <c r="E6" s="53"/>
    </row>
    <row r="7" spans="1:5" s="1" customFormat="1" x14ac:dyDescent="0.35">
      <c r="A7" s="25"/>
      <c r="C7" s="26" t="s">
        <v>29</v>
      </c>
      <c r="D7" s="26" t="s">
        <v>30</v>
      </c>
      <c r="E7" s="26" t="s">
        <v>66</v>
      </c>
    </row>
    <row r="8" spans="1:5" s="1" customFormat="1" ht="18" customHeight="1" x14ac:dyDescent="0.35">
      <c r="A8" s="3" t="s">
        <v>31</v>
      </c>
      <c r="C8" s="27" t="str">
        <f>IFERROR('Tus datos'!C8/'Tus datos'!C8,"—")</f>
        <v>—</v>
      </c>
      <c r="D8" s="27" t="str">
        <f>IFERROR('Tus datos'!D8/'Tus datos'!D8,"—")</f>
        <v>—</v>
      </c>
      <c r="E8" s="28" t="str">
        <f t="shared" ref="E8:E16" si="0">IFERROR((D8-C8)*100,"—")</f>
        <v>—</v>
      </c>
    </row>
    <row r="9" spans="1:5" s="1" customFormat="1" ht="18" customHeight="1" x14ac:dyDescent="0.35">
      <c r="A9" s="3" t="s">
        <v>33</v>
      </c>
      <c r="C9" s="27" t="str">
        <f>IFERROR('Tus datos'!C9/'Tus datos'!C8,"—")</f>
        <v>—</v>
      </c>
      <c r="D9" s="27" t="str">
        <f>IFERROR('Tus datos'!D9/'Tus datos'!D8,"—")</f>
        <v>—</v>
      </c>
      <c r="E9" s="28" t="str">
        <f t="shared" si="0"/>
        <v>—</v>
      </c>
    </row>
    <row r="10" spans="1:5" s="1" customFormat="1" ht="18" customHeight="1" x14ac:dyDescent="0.35">
      <c r="A10" s="29" t="s">
        <v>42</v>
      </c>
      <c r="C10" s="30" t="str">
        <f>IFERROR('Tus datos'!C10/'Tus datos'!C8,"—")</f>
        <v>—</v>
      </c>
      <c r="D10" s="30" t="str">
        <f>IFERROR('Tus datos'!D10/'Tus datos'!D8,"—")</f>
        <v>—</v>
      </c>
      <c r="E10" s="28" t="str">
        <f t="shared" si="0"/>
        <v>—</v>
      </c>
    </row>
    <row r="11" spans="1:5" s="1" customFormat="1" ht="18" customHeight="1" x14ac:dyDescent="0.35">
      <c r="A11" s="3" t="s">
        <v>43</v>
      </c>
      <c r="C11" s="27" t="str">
        <f>IFERROR('Tus datos'!C11/'Tus datos'!C8,"—")</f>
        <v>—</v>
      </c>
      <c r="D11" s="27" t="str">
        <f>IFERROR('Tus datos'!D11/'Tus datos'!D8,"—")</f>
        <v>—</v>
      </c>
      <c r="E11" s="28" t="str">
        <f t="shared" si="0"/>
        <v>—</v>
      </c>
    </row>
    <row r="12" spans="1:5" s="1" customFormat="1" ht="18" customHeight="1" x14ac:dyDescent="0.35">
      <c r="A12" s="29" t="s">
        <v>45</v>
      </c>
      <c r="C12" s="30" t="str">
        <f>IFERROR('Tus datos'!C12/'Tus datos'!C8,"—")</f>
        <v>—</v>
      </c>
      <c r="D12" s="30" t="str">
        <f>IFERROR('Tus datos'!D12/'Tus datos'!D8,"—")</f>
        <v>—</v>
      </c>
      <c r="E12" s="28" t="str">
        <f t="shared" si="0"/>
        <v>—</v>
      </c>
    </row>
    <row r="13" spans="1:5" s="1" customFormat="1" ht="18" customHeight="1" x14ac:dyDescent="0.35">
      <c r="A13" s="3" t="s">
        <v>46</v>
      </c>
      <c r="C13" s="27" t="str">
        <f>IFERROR('Tus datos'!C13/'Tus datos'!C8,"—")</f>
        <v>—</v>
      </c>
      <c r="D13" s="27" t="str">
        <f>IFERROR('Tus datos'!D13/'Tus datos'!D8,"—")</f>
        <v>—</v>
      </c>
      <c r="E13" s="28" t="str">
        <f t="shared" si="0"/>
        <v>—</v>
      </c>
    </row>
    <row r="14" spans="1:5" s="1" customFormat="1" ht="18" customHeight="1" x14ac:dyDescent="0.35">
      <c r="A14" s="3" t="s">
        <v>47</v>
      </c>
      <c r="C14" s="27" t="str">
        <f>IFERROR('Tus datos'!C14/'Tus datos'!C8,"—")</f>
        <v>—</v>
      </c>
      <c r="D14" s="27" t="str">
        <f>IFERROR('Tus datos'!D14/'Tus datos'!D8,"—")</f>
        <v>—</v>
      </c>
      <c r="E14" s="28" t="str">
        <f t="shared" si="0"/>
        <v>—</v>
      </c>
    </row>
    <row r="15" spans="1:5" s="1" customFormat="1" ht="18" customHeight="1" x14ac:dyDescent="0.35">
      <c r="A15" s="3" t="s">
        <v>48</v>
      </c>
      <c r="C15" s="27" t="str">
        <f>IFERROR('Tus datos'!C15/'Tus datos'!C8,"—")</f>
        <v>—</v>
      </c>
      <c r="D15" s="27" t="str">
        <f>IFERROR('Tus datos'!D15/'Tus datos'!D8,"—")</f>
        <v>—</v>
      </c>
      <c r="E15" s="28" t="str">
        <f t="shared" si="0"/>
        <v>—</v>
      </c>
    </row>
    <row r="16" spans="1:5" s="1" customFormat="1" ht="18" customHeight="1" x14ac:dyDescent="0.35">
      <c r="A16" s="29" t="s">
        <v>49</v>
      </c>
      <c r="C16" s="30" t="str">
        <f>IFERROR('Tus datos'!C16/'Tus datos'!C8,"—")</f>
        <v>—</v>
      </c>
      <c r="D16" s="30" t="str">
        <f>IFERROR('Tus datos'!D16/'Tus datos'!D8,"—")</f>
        <v>—</v>
      </c>
      <c r="E16" s="28" t="str">
        <f t="shared" si="0"/>
        <v>—</v>
      </c>
    </row>
    <row r="17" spans="1:5" s="1" customFormat="1" x14ac:dyDescent="0.35"/>
    <row r="18" spans="1:5" s="1" customFormat="1" ht="21.75" customHeight="1" x14ac:dyDescent="0.35">
      <c r="A18" s="52" t="s">
        <v>67</v>
      </c>
      <c r="B18" s="52"/>
      <c r="C18" s="52"/>
      <c r="D18" s="52"/>
      <c r="E18" s="52"/>
    </row>
    <row r="19" spans="1:5" s="1" customFormat="1" ht="15" customHeight="1" x14ac:dyDescent="0.35">
      <c r="A19" s="53" t="s">
        <v>68</v>
      </c>
      <c r="B19" s="53"/>
      <c r="C19" s="53"/>
      <c r="D19" s="53"/>
      <c r="E19" s="53"/>
    </row>
    <row r="20" spans="1:5" s="1" customFormat="1" x14ac:dyDescent="0.35">
      <c r="A20" s="25"/>
      <c r="C20" s="26" t="s">
        <v>29</v>
      </c>
      <c r="D20" s="26" t="s">
        <v>30</v>
      </c>
      <c r="E20" s="26" t="s">
        <v>66</v>
      </c>
    </row>
    <row r="21" spans="1:5" s="1" customFormat="1" ht="18" customHeight="1" x14ac:dyDescent="0.35">
      <c r="A21" s="3" t="s">
        <v>51</v>
      </c>
      <c r="C21" s="27" t="str">
        <f>IFERROR('Tus datos'!C19/'Tus datos'!C24,"—")</f>
        <v>—</v>
      </c>
      <c r="D21" s="27" t="str">
        <f>IFERROR('Tus datos'!D19/'Tus datos'!D24,"—")</f>
        <v>—</v>
      </c>
      <c r="E21" s="28" t="str">
        <f t="shared" ref="E21:E30" si="1">IFERROR((D21-C21)*100,"—")</f>
        <v>—</v>
      </c>
    </row>
    <row r="22" spans="1:5" s="1" customFormat="1" ht="18" customHeight="1" x14ac:dyDescent="0.35">
      <c r="A22" s="3" t="s">
        <v>38</v>
      </c>
      <c r="C22" s="27" t="str">
        <f>IFERROR('Tus datos'!C20/'Tus datos'!C24,"—")</f>
        <v>—</v>
      </c>
      <c r="D22" s="27" t="str">
        <f>IFERROR('Tus datos'!D20/'Tus datos'!D24,"—")</f>
        <v>—</v>
      </c>
      <c r="E22" s="28" t="str">
        <f t="shared" si="1"/>
        <v>—</v>
      </c>
    </row>
    <row r="23" spans="1:5" s="1" customFormat="1" ht="18" customHeight="1" x14ac:dyDescent="0.35">
      <c r="A23" s="3" t="s">
        <v>36</v>
      </c>
      <c r="C23" s="27" t="str">
        <f>IFERROR('Tus datos'!C21/'Tus datos'!C24,"—")</f>
        <v>—</v>
      </c>
      <c r="D23" s="27" t="str">
        <f>IFERROR('Tus datos'!D21/'Tus datos'!D24,"—")</f>
        <v>—</v>
      </c>
      <c r="E23" s="28" t="str">
        <f t="shared" si="1"/>
        <v>—</v>
      </c>
    </row>
    <row r="24" spans="1:5" s="1" customFormat="1" ht="18" customHeight="1" x14ac:dyDescent="0.35">
      <c r="A24" s="3" t="s">
        <v>52</v>
      </c>
      <c r="C24" s="27" t="str">
        <f>IFERROR('Tus datos'!C22/'Tus datos'!C24,"—")</f>
        <v>—</v>
      </c>
      <c r="D24" s="27" t="str">
        <f>IFERROR('Tus datos'!D22/'Tus datos'!D24,"—")</f>
        <v>—</v>
      </c>
      <c r="E24" s="28" t="str">
        <f t="shared" si="1"/>
        <v>—</v>
      </c>
    </row>
    <row r="25" spans="1:5" s="1" customFormat="1" ht="18" customHeight="1" x14ac:dyDescent="0.35">
      <c r="A25" s="3" t="s">
        <v>69</v>
      </c>
      <c r="C25" s="27" t="str">
        <f>IFERROR('Tus datos'!C23/'Tus datos'!C24,"—")</f>
        <v>—</v>
      </c>
      <c r="D25" s="27" t="str">
        <f>IFERROR('Tus datos'!D23/'Tus datos'!D24,"—")</f>
        <v>—</v>
      </c>
      <c r="E25" s="28" t="str">
        <f t="shared" si="1"/>
        <v>—</v>
      </c>
    </row>
    <row r="26" spans="1:5" s="1" customFormat="1" ht="18" customHeight="1" x14ac:dyDescent="0.35">
      <c r="A26" s="29" t="s">
        <v>54</v>
      </c>
      <c r="C26" s="30" t="str">
        <f>IFERROR('Tus datos'!C24/'Tus datos'!C24,"—")</f>
        <v>—</v>
      </c>
      <c r="D26" s="30" t="str">
        <f>IFERROR('Tus datos'!D24/'Tus datos'!D24,"—")</f>
        <v>—</v>
      </c>
      <c r="E26" s="28" t="str">
        <f t="shared" si="1"/>
        <v>—</v>
      </c>
    </row>
    <row r="27" spans="1:5" s="1" customFormat="1" ht="18" customHeight="1" x14ac:dyDescent="0.35">
      <c r="A27" s="3" t="s">
        <v>70</v>
      </c>
      <c r="C27" s="27" t="str">
        <f>IFERROR('Tus datos'!C27/'Tus datos'!C24,"—")</f>
        <v>—</v>
      </c>
      <c r="D27" s="27" t="str">
        <f>IFERROR('Tus datos'!D27/'Tus datos'!D24,"—")</f>
        <v>—</v>
      </c>
      <c r="E27" s="28" t="str">
        <f t="shared" si="1"/>
        <v>—</v>
      </c>
    </row>
    <row r="28" spans="1:5" s="1" customFormat="1" ht="18" customHeight="1" x14ac:dyDescent="0.35">
      <c r="A28" s="3" t="s">
        <v>57</v>
      </c>
      <c r="C28" s="27" t="str">
        <f>IFERROR('Tus datos'!C28/'Tus datos'!C24,"—")</f>
        <v>—</v>
      </c>
      <c r="D28" s="27" t="str">
        <f>IFERROR('Tus datos'!D28/'Tus datos'!D24,"—")</f>
        <v>—</v>
      </c>
      <c r="E28" s="28" t="str">
        <f t="shared" si="1"/>
        <v>—</v>
      </c>
    </row>
    <row r="29" spans="1:5" s="1" customFormat="1" ht="18" customHeight="1" x14ac:dyDescent="0.35">
      <c r="A29" s="3" t="s">
        <v>58</v>
      </c>
      <c r="C29" s="27" t="str">
        <f>IFERROR('Tus datos'!C29/'Tus datos'!C24,"—")</f>
        <v>—</v>
      </c>
      <c r="D29" s="27" t="str">
        <f>IFERROR('Tus datos'!D29/'Tus datos'!D24,"—")</f>
        <v>—</v>
      </c>
      <c r="E29" s="28" t="str">
        <f t="shared" si="1"/>
        <v>—</v>
      </c>
    </row>
    <row r="30" spans="1:5" s="1" customFormat="1" ht="18" customHeight="1" x14ac:dyDescent="0.35">
      <c r="A30" s="3" t="s">
        <v>40</v>
      </c>
      <c r="C30" s="27" t="str">
        <f>IFERROR('Tus datos'!C31/'Tus datos'!C24,"—")</f>
        <v>—</v>
      </c>
      <c r="D30" s="27" t="str">
        <f>IFERROR('Tus datos'!D31/'Tus datos'!D24,"—")</f>
        <v>—</v>
      </c>
      <c r="E30" s="28" t="str">
        <f t="shared" si="1"/>
        <v>—</v>
      </c>
    </row>
    <row r="31" spans="1:5" s="1" customFormat="1" x14ac:dyDescent="0.35"/>
    <row r="32" spans="1:5" s="1" customFormat="1" ht="21.75" customHeight="1" x14ac:dyDescent="0.35">
      <c r="A32" s="52" t="s">
        <v>71</v>
      </c>
      <c r="B32" s="52"/>
      <c r="C32" s="52"/>
      <c r="D32" s="52"/>
      <c r="E32" s="52"/>
    </row>
    <row r="33" spans="1:5" s="1" customFormat="1" ht="15" customHeight="1" x14ac:dyDescent="0.35">
      <c r="A33" s="53" t="s">
        <v>72</v>
      </c>
      <c r="B33" s="53"/>
      <c r="C33" s="53"/>
      <c r="D33" s="53"/>
      <c r="E33" s="53"/>
    </row>
    <row r="34" spans="1:5" s="1" customFormat="1" x14ac:dyDescent="0.35">
      <c r="A34" s="25"/>
      <c r="C34" s="26" t="s">
        <v>73</v>
      </c>
    </row>
    <row r="35" spans="1:5" s="1" customFormat="1" x14ac:dyDescent="0.35">
      <c r="A35" s="31" t="s">
        <v>31</v>
      </c>
      <c r="C35" s="27" t="str">
        <f>IFERROR('Tus datos'!D8/'Tus datos'!C8-1,"—")</f>
        <v>—</v>
      </c>
    </row>
    <row r="36" spans="1:5" s="1" customFormat="1" x14ac:dyDescent="0.35">
      <c r="A36" s="31" t="s">
        <v>33</v>
      </c>
      <c r="C36" s="27" t="str">
        <f>IFERROR('Tus datos'!D9/'Tus datos'!C9-1,"—")</f>
        <v>—</v>
      </c>
    </row>
    <row r="37" spans="1:5" s="1" customFormat="1" x14ac:dyDescent="0.35">
      <c r="A37" s="31" t="s">
        <v>49</v>
      </c>
      <c r="C37" s="27" t="str">
        <f>IFERROR('Tus datos'!D16/'Tus datos'!C16-1,"—")</f>
        <v>—</v>
      </c>
    </row>
    <row r="38" spans="1:5" s="1" customFormat="1" x14ac:dyDescent="0.35">
      <c r="A38" s="31" t="s">
        <v>38</v>
      </c>
      <c r="C38" s="27" t="str">
        <f>IFERROR('Tus datos'!D20/'Tus datos'!C20-1,"—")</f>
        <v>—</v>
      </c>
    </row>
    <row r="39" spans="1:5" s="1" customFormat="1" x14ac:dyDescent="0.35">
      <c r="A39" s="31" t="s">
        <v>36</v>
      </c>
      <c r="C39" s="27" t="str">
        <f>IFERROR('Tus datos'!D21/'Tus datos'!C21-1,"—")</f>
        <v>—</v>
      </c>
    </row>
    <row r="40" spans="1:5" s="1" customFormat="1" x14ac:dyDescent="0.35">
      <c r="A40" s="31" t="s">
        <v>54</v>
      </c>
      <c r="C40" s="27" t="str">
        <f>IFERROR('Tus datos'!D24/'Tus datos'!C24-1,"—")</f>
        <v>—</v>
      </c>
    </row>
    <row r="41" spans="1:5" s="1" customFormat="1" ht="27.75" customHeight="1" x14ac:dyDescent="0.35">
      <c r="A41" s="54" t="str">
        <f>IFERROR(IF(AND(C39&gt;C35,C38&gt;C35),"Tu inventario y tus cuentas por cobrar crecieron más rápido que tus ventas.",IF(C39&gt;C35,"Tu inventario creció más rápido que tus ventas.",IF(C38&gt;C35,"Tus cuentas por cobrar crecieron más rápido que tus ventas.","Tus activos operativos crecieron en línea con tus ventas."))),"—")</f>
        <v>Tus activos operativos crecieron en línea con tus ventas.</v>
      </c>
      <c r="B41" s="54"/>
      <c r="C41" s="54"/>
      <c r="D41" s="54"/>
      <c r="E41" s="54"/>
    </row>
    <row r="42" spans="1:5" s="1" customFormat="1" x14ac:dyDescent="0.35"/>
    <row r="43" spans="1:5" s="1" customFormat="1" ht="21.75" customHeight="1" x14ac:dyDescent="0.35">
      <c r="A43" s="52" t="s">
        <v>74</v>
      </c>
      <c r="B43" s="52"/>
      <c r="C43" s="52"/>
      <c r="D43" s="52"/>
      <c r="E43" s="52"/>
    </row>
    <row r="44" spans="1:5" s="1" customFormat="1" ht="15" customHeight="1" x14ac:dyDescent="0.35">
      <c r="A44" s="53" t="s">
        <v>75</v>
      </c>
      <c r="B44" s="53"/>
      <c r="C44" s="53"/>
      <c r="D44" s="53"/>
      <c r="E44" s="53"/>
    </row>
    <row r="45" spans="1:5" s="1" customFormat="1" x14ac:dyDescent="0.35">
      <c r="A45" s="25"/>
      <c r="C45" s="26" t="s">
        <v>29</v>
      </c>
      <c r="D45" s="26" t="s">
        <v>30</v>
      </c>
      <c r="E45" s="26" t="s">
        <v>76</v>
      </c>
    </row>
    <row r="46" spans="1:5" s="1" customFormat="1" x14ac:dyDescent="0.35">
      <c r="A46" s="31" t="s">
        <v>77</v>
      </c>
      <c r="C46" s="32" t="str">
        <f>IFERROR('Tus datos'!C21/'Tus datos'!C9*365,"—")</f>
        <v>—</v>
      </c>
      <c r="D46" s="32" t="str">
        <f>IFERROR('Tus datos'!D21/'Tus datos'!D9*365,"—")</f>
        <v>—</v>
      </c>
      <c r="E46" s="33" t="str">
        <f>IFERROR(D46-C46,"—")</f>
        <v>—</v>
      </c>
    </row>
    <row r="47" spans="1:5" s="1" customFormat="1" x14ac:dyDescent="0.35">
      <c r="A47" s="31" t="s">
        <v>78</v>
      </c>
      <c r="C47" s="32" t="str">
        <f>IFERROR('Tus datos'!C20/'Tus datos'!C8*365,"—")</f>
        <v>—</v>
      </c>
      <c r="D47" s="32" t="str">
        <f>IFERROR('Tus datos'!D20/'Tus datos'!D8*365,"—")</f>
        <v>—</v>
      </c>
      <c r="E47" s="33" t="str">
        <f>IFERROR(D47-C47,"—")</f>
        <v>—</v>
      </c>
    </row>
    <row r="48" spans="1:5" s="1" customFormat="1" x14ac:dyDescent="0.35">
      <c r="A48" s="31" t="s">
        <v>79</v>
      </c>
      <c r="C48" s="32" t="str">
        <f>IFERROR('Tus datos'!C27/'Tus datos'!C9*365,"—")</f>
        <v>—</v>
      </c>
      <c r="D48" s="32" t="str">
        <f>IFERROR('Tus datos'!D27/'Tus datos'!D9*365,"—")</f>
        <v>—</v>
      </c>
      <c r="E48" s="33" t="str">
        <f>IFERROR(D48-C48,"—")</f>
        <v>—</v>
      </c>
    </row>
    <row r="49" spans="1:5" s="1" customFormat="1" x14ac:dyDescent="0.35">
      <c r="A49" s="34" t="s">
        <v>80</v>
      </c>
      <c r="C49" s="35" t="str">
        <f>IFERROR(C46+C47-C48,"—")</f>
        <v>—</v>
      </c>
      <c r="D49" s="35" t="str">
        <f>IFERROR(D46+D47-D48,"—")</f>
        <v>—</v>
      </c>
      <c r="E49" s="36" t="str">
        <f>IFERROR(D49-C49,"—")</f>
        <v>—</v>
      </c>
    </row>
    <row r="50" spans="1:5" s="1" customFormat="1" x14ac:dyDescent="0.35"/>
    <row r="51" spans="1:5" s="1" customFormat="1" ht="30" customHeight="1" x14ac:dyDescent="0.35">
      <c r="A51" s="54" t="str">
        <f>IFERROR(IF((D49-C49)&gt;0,"Tu ciclo se alargó "&amp;TEXT(D49-C49,"0")&amp;" días: eso equivale a Q"&amp;TEXT((D49-C49)*('Tus datos'!D9/365),"#,##0")&amp;" de caja atrapada en tu operación.",IF((D49-C49)&lt;0,"Tu ciclo se acortó "&amp;TEXT(ABS(D49-C49),"0")&amp;" días: liberaste Q"&amp;TEXT(ABS((D49-C49)*('Tus datos'!D9/365)),"#,##0")&amp;" de caja.","Tu ciclo no cambió entre los dos años.")),"—")</f>
        <v>—</v>
      </c>
      <c r="B51" s="54"/>
      <c r="C51" s="54"/>
      <c r="D51" s="54"/>
      <c r="E51" s="54"/>
    </row>
    <row r="52" spans="1:5" s="1" customFormat="1" x14ac:dyDescent="0.35"/>
    <row r="53" spans="1:5" s="1" customFormat="1" ht="21.75" customHeight="1" x14ac:dyDescent="0.35">
      <c r="A53" s="52" t="s">
        <v>81</v>
      </c>
      <c r="B53" s="52"/>
      <c r="C53" s="52"/>
      <c r="D53" s="52"/>
      <c r="E53" s="52"/>
    </row>
    <row r="54" spans="1:5" s="1" customFormat="1" ht="15" customHeight="1" x14ac:dyDescent="0.35">
      <c r="A54" s="53" t="s">
        <v>82</v>
      </c>
      <c r="B54" s="53"/>
      <c r="C54" s="53"/>
      <c r="D54" s="53"/>
      <c r="E54" s="53"/>
    </row>
    <row r="55" spans="1:5" s="1" customFormat="1" x14ac:dyDescent="0.35">
      <c r="A55" s="25"/>
      <c r="C55" s="26" t="s">
        <v>29</v>
      </c>
      <c r="D55" s="26" t="s">
        <v>30</v>
      </c>
      <c r="E55" s="26" t="s">
        <v>66</v>
      </c>
    </row>
    <row r="56" spans="1:5" s="1" customFormat="1" x14ac:dyDescent="0.35">
      <c r="A56" s="31" t="s">
        <v>83</v>
      </c>
      <c r="C56" s="37" t="str">
        <f>IFERROR('Tus datos'!C16/'Tus datos'!C8,"—")</f>
        <v>—</v>
      </c>
      <c r="D56" s="37" t="str">
        <f>IFERROR('Tus datos'!D16/'Tus datos'!D8,"—")</f>
        <v>—</v>
      </c>
      <c r="E56" s="38" t="str">
        <f>IFERROR((D56-C56)*100,"—")</f>
        <v>—</v>
      </c>
    </row>
    <row r="57" spans="1:5" s="1" customFormat="1" x14ac:dyDescent="0.35">
      <c r="A57" s="31" t="s">
        <v>84</v>
      </c>
      <c r="C57" s="39" t="str">
        <f>IFERROR('Tus datos'!C8/'Tus datos'!C24,"—")</f>
        <v>—</v>
      </c>
      <c r="D57" s="39" t="str">
        <f>IFERROR('Tus datos'!D8/'Tus datos'!D24,"—")</f>
        <v>—</v>
      </c>
      <c r="E57" s="40" t="str">
        <f>IFERROR(D57-C57,"—")</f>
        <v>—</v>
      </c>
    </row>
    <row r="58" spans="1:5" s="1" customFormat="1" x14ac:dyDescent="0.35">
      <c r="A58" s="31" t="s">
        <v>85</v>
      </c>
      <c r="C58" s="39" t="str">
        <f>IFERROR('Tus datos'!C24/'Tus datos'!C31,"—")</f>
        <v>—</v>
      </c>
      <c r="D58" s="39" t="str">
        <f>IFERROR('Tus datos'!D24/'Tus datos'!D31,"—")</f>
        <v>—</v>
      </c>
      <c r="E58" s="40" t="str">
        <f>IFERROR(D58-C58,"—")</f>
        <v>—</v>
      </c>
    </row>
    <row r="59" spans="1:5" s="1" customFormat="1" x14ac:dyDescent="0.35">
      <c r="A59" s="34" t="s">
        <v>86</v>
      </c>
      <c r="C59" s="41" t="str">
        <f>IFERROR(C56*C57*C58,"—")</f>
        <v>—</v>
      </c>
      <c r="D59" s="41" t="str">
        <f>IFERROR(D56*D57*D58,"—")</f>
        <v>—</v>
      </c>
      <c r="E59" s="42" t="str">
        <f>IFERROR((D59-C59)*100,"—")</f>
        <v>—</v>
      </c>
    </row>
    <row r="60" spans="1:5" s="1" customFormat="1" x14ac:dyDescent="0.35">
      <c r="A60" s="43" t="s">
        <v>87</v>
      </c>
      <c r="C60" s="44" t="str">
        <f>IFERROR('Tus datos'!C16/'Tus datos'!C31,"—")</f>
        <v>—</v>
      </c>
      <c r="D60" s="44" t="str">
        <f>IFERROR('Tus datos'!D16/'Tus datos'!D31,"—")</f>
        <v>—</v>
      </c>
      <c r="E60" s="45" t="s">
        <v>88</v>
      </c>
    </row>
    <row r="61" spans="1:5" s="1" customFormat="1" x14ac:dyDescent="0.35"/>
    <row r="62" spans="1:5" s="1" customFormat="1" ht="21.75" customHeight="1" x14ac:dyDescent="0.35">
      <c r="A62" s="52" t="s">
        <v>89</v>
      </c>
      <c r="B62" s="52"/>
      <c r="C62" s="52"/>
      <c r="D62" s="52"/>
      <c r="E62" s="52"/>
    </row>
    <row r="63" spans="1:5" s="1" customFormat="1" ht="15" customHeight="1" x14ac:dyDescent="0.35">
      <c r="A63" s="53" t="s">
        <v>90</v>
      </c>
      <c r="B63" s="53"/>
      <c r="C63" s="53"/>
      <c r="D63" s="53"/>
      <c r="E63" s="53"/>
    </row>
    <row r="64" spans="1:5" s="1" customFormat="1" x14ac:dyDescent="0.35">
      <c r="A64" s="31" t="s">
        <v>91</v>
      </c>
      <c r="C64" s="38" t="str">
        <f>IFERROR((D56-C56)*C57*C58*100,"—")</f>
        <v>—</v>
      </c>
    </row>
    <row r="65" spans="1:5" s="1" customFormat="1" x14ac:dyDescent="0.35">
      <c r="A65" s="31" t="s">
        <v>92</v>
      </c>
      <c r="C65" s="38" t="str">
        <f>IFERROR(D56*(D57-C57)*C58*100,"—")</f>
        <v>—</v>
      </c>
    </row>
    <row r="66" spans="1:5" s="1" customFormat="1" x14ac:dyDescent="0.35">
      <c r="A66" s="31" t="s">
        <v>93</v>
      </c>
      <c r="C66" s="38" t="str">
        <f>IFERROR(D56*D57*(D58-C58)*100,"—")</f>
        <v>—</v>
      </c>
    </row>
    <row r="67" spans="1:5" s="1" customFormat="1" x14ac:dyDescent="0.35">
      <c r="A67" s="34" t="s">
        <v>94</v>
      </c>
      <c r="C67" s="46" t="str">
        <f>IFERROR(C64+C65+C66,"—")</f>
        <v>—</v>
      </c>
    </row>
    <row r="68" spans="1:5" s="1" customFormat="1" x14ac:dyDescent="0.35">
      <c r="A68" s="43" t="s">
        <v>95</v>
      </c>
      <c r="C68" s="47" t="str">
        <f>IFERROR((D59-C59)*100,"—")</f>
        <v>—</v>
      </c>
      <c r="E68" s="45" t="s">
        <v>96</v>
      </c>
    </row>
    <row r="69" spans="1:5" s="1" customFormat="1" x14ac:dyDescent="0.35"/>
    <row r="70" spans="1:5" s="1" customFormat="1" ht="27.75" customHeight="1" x14ac:dyDescent="0.35">
      <c r="A70" s="68" t="str">
        <f>IFERROR(IF(AND(C64&gt;=0,C65&gt;=0,C66&gt;=0),"Las tres palancas jugaron a tu favor.","La palanca que más te restó fue "&amp;IF(AND(C64&lt;=C65,C64&lt;=C66),"el Margen",IF(AND(C65&lt;=C64,C65&lt;=C66),"la Rotación","el Apalancamiento"))&amp;"."),"—")</f>
        <v>Las tres palancas jugaron a tu favor.</v>
      </c>
      <c r="B70" s="68"/>
      <c r="C70" s="68"/>
      <c r="D70" s="68"/>
      <c r="E70" s="68"/>
    </row>
    <row r="71" spans="1:5" s="1" customFormat="1" x14ac:dyDescent="0.35"/>
    <row r="72" spans="1:5" s="1" customFormat="1" ht="21.75" customHeight="1" x14ac:dyDescent="0.35">
      <c r="A72" s="52" t="s">
        <v>97</v>
      </c>
      <c r="B72" s="52"/>
      <c r="C72" s="52"/>
      <c r="D72" s="52"/>
      <c r="E72" s="52"/>
    </row>
    <row r="73" spans="1:5" s="1" customFormat="1" ht="24" customHeight="1" x14ac:dyDescent="0.35">
      <c r="A73" s="55" t="s">
        <v>98</v>
      </c>
      <c r="B73" s="55"/>
      <c r="C73" s="55"/>
      <c r="D73" s="55"/>
      <c r="E73" s="55"/>
    </row>
    <row r="74" spans="1:5" s="1" customFormat="1" ht="25.5" customHeight="1" x14ac:dyDescent="0.35">
      <c r="A74" s="69"/>
      <c r="B74" s="69"/>
      <c r="C74" s="69"/>
      <c r="D74" s="69"/>
      <c r="E74" s="69"/>
    </row>
  </sheetData>
  <mergeCells count="20">
    <mergeCell ref="A2:E2"/>
    <mergeCell ref="A3:E3"/>
    <mergeCell ref="A5:E5"/>
    <mergeCell ref="A6:E6"/>
    <mergeCell ref="A18:E18"/>
    <mergeCell ref="A19:E19"/>
    <mergeCell ref="A32:E32"/>
    <mergeCell ref="A33:E33"/>
    <mergeCell ref="A41:E41"/>
    <mergeCell ref="A43:E43"/>
    <mergeCell ref="A44:E44"/>
    <mergeCell ref="A51:E51"/>
    <mergeCell ref="A53:E53"/>
    <mergeCell ref="A54:E54"/>
    <mergeCell ref="A62:E62"/>
    <mergeCell ref="A63:E63"/>
    <mergeCell ref="A70:E70"/>
    <mergeCell ref="A72:E72"/>
    <mergeCell ref="A73:E73"/>
    <mergeCell ref="A74:E74"/>
  </mergeCells>
  <conditionalFormatting sqref="A41">
    <cfRule type="expression" dxfId="13" priority="2">
      <formula>AND(NOT(ISNUMBER(C39)=0),OR(C39&gt;C35,C38&gt;C35))</formula>
    </cfRule>
    <cfRule type="expression" dxfId="12" priority="3">
      <formula>AND(ISNUMBER(C35),C39&lt;=C35,C38&lt;=C35)</formula>
    </cfRule>
  </conditionalFormatting>
  <conditionalFormatting sqref="A51">
    <cfRule type="expression" dxfId="11" priority="6">
      <formula>AND(ISNUMBER(D49),(D49-C49)&lt;=0)</formula>
    </cfRule>
  </conditionalFormatting>
  <conditionalFormatting sqref="E49">
    <cfRule type="expression" dxfId="10" priority="4">
      <formula>AND(ISNUMBER(E49),E49&lt;0)</formula>
    </cfRule>
    <cfRule type="expression" dxfId="9" priority="5">
      <formula>AND(ISNUMBER(E49),E49&gt;0)</formula>
    </cfRule>
  </conditionalFormatting>
  <conditionalFormatting sqref="E59">
    <cfRule type="expression" dxfId="8" priority="7">
      <formula>AND(ISNUMBER(E59),E59&gt;0)</formula>
    </cfRule>
    <cfRule type="expression" dxfId="7" priority="8">
      <formula>AND(ISNUMBER(E59),E59&lt;0)</formula>
    </cfRule>
  </conditionalFormatting>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1"/>
  <sheetViews>
    <sheetView showGridLines="0" tabSelected="1" zoomScaleNormal="100" workbookViewId="0">
      <pane ySplit="5" topLeftCell="A6" activePane="bottomLeft" state="frozen"/>
      <selection pane="bottomLeft" activeCell="F104" sqref="F104"/>
    </sheetView>
  </sheetViews>
  <sheetFormatPr baseColWidth="10" defaultColWidth="8.6328125" defaultRowHeight="14.5" x14ac:dyDescent="0.35"/>
  <cols>
    <col min="1" max="1" width="48" customWidth="1"/>
    <col min="2" max="2" width="2" customWidth="1"/>
    <col min="3" max="5" width="17" customWidth="1"/>
  </cols>
  <sheetData>
    <row r="1" spans="1:5" ht="103" customHeight="1" x14ac:dyDescent="0.35"/>
    <row r="2" spans="1:5" ht="55" customHeight="1" x14ac:dyDescent="0.35">
      <c r="A2" s="59"/>
      <c r="B2" s="59"/>
      <c r="C2" s="59"/>
      <c r="D2" s="59"/>
      <c r="E2" s="59"/>
    </row>
    <row r="3" spans="1:5" s="1" customFormat="1" ht="15" customHeight="1" x14ac:dyDescent="0.35">
      <c r="A3" s="60" t="s">
        <v>99</v>
      </c>
      <c r="B3" s="60"/>
      <c r="C3" s="60"/>
      <c r="D3" s="60"/>
      <c r="E3" s="60"/>
    </row>
    <row r="4" spans="1:5" s="1" customFormat="1" x14ac:dyDescent="0.35"/>
    <row r="5" spans="1:5" s="1" customFormat="1" x14ac:dyDescent="0.35">
      <c r="A5" s="14" t="s">
        <v>28</v>
      </c>
      <c r="C5" s="48" t="s">
        <v>29</v>
      </c>
      <c r="D5" s="48" t="s">
        <v>30</v>
      </c>
    </row>
    <row r="6" spans="1:5" s="1" customFormat="1" x14ac:dyDescent="0.35"/>
    <row r="7" spans="1:5" s="1" customFormat="1" ht="21.75" customHeight="1" x14ac:dyDescent="0.35">
      <c r="A7" s="52" t="s">
        <v>35</v>
      </c>
      <c r="B7" s="52"/>
      <c r="C7" s="52"/>
      <c r="D7" s="52"/>
      <c r="E7" s="52"/>
    </row>
    <row r="8" spans="1:5" s="1" customFormat="1" ht="18" customHeight="1" x14ac:dyDescent="0.35">
      <c r="A8" s="18" t="s">
        <v>31</v>
      </c>
      <c r="C8" s="49">
        <v>50000000</v>
      </c>
      <c r="D8" s="49">
        <v>54000000</v>
      </c>
    </row>
    <row r="9" spans="1:5" s="1" customFormat="1" ht="18" customHeight="1" x14ac:dyDescent="0.35">
      <c r="A9" s="18" t="s">
        <v>33</v>
      </c>
      <c r="C9" s="49">
        <v>35000000</v>
      </c>
      <c r="D9" s="49">
        <v>35100000</v>
      </c>
    </row>
    <row r="10" spans="1:5" s="1" customFormat="1" ht="18" customHeight="1" x14ac:dyDescent="0.35">
      <c r="A10" s="20" t="s">
        <v>42</v>
      </c>
      <c r="C10" s="21">
        <f>C8-C9</f>
        <v>15000000</v>
      </c>
      <c r="D10" s="21">
        <f>D8-D9</f>
        <v>18900000</v>
      </c>
    </row>
    <row r="11" spans="1:5" s="1" customFormat="1" ht="18" customHeight="1" x14ac:dyDescent="0.35">
      <c r="A11" s="18" t="s">
        <v>43</v>
      </c>
      <c r="C11" s="49">
        <v>9000000</v>
      </c>
      <c r="D11" s="49">
        <v>11900000</v>
      </c>
    </row>
    <row r="12" spans="1:5" s="1" customFormat="1" ht="18" customHeight="1" x14ac:dyDescent="0.35">
      <c r="A12" s="20" t="s">
        <v>45</v>
      </c>
      <c r="C12" s="21">
        <f>C10-C11</f>
        <v>6000000</v>
      </c>
      <c r="D12" s="21">
        <f>D10-D11</f>
        <v>7000000</v>
      </c>
    </row>
    <row r="13" spans="1:5" s="1" customFormat="1" ht="18" customHeight="1" x14ac:dyDescent="0.35">
      <c r="A13" s="18" t="s">
        <v>46</v>
      </c>
      <c r="C13" s="49">
        <v>1000000</v>
      </c>
      <c r="D13" s="49">
        <v>1000000</v>
      </c>
    </row>
    <row r="14" spans="1:5" s="1" customFormat="1" ht="18" customHeight="1" x14ac:dyDescent="0.35">
      <c r="A14" s="20" t="s">
        <v>47</v>
      </c>
      <c r="C14" s="21">
        <f>C12-C13</f>
        <v>5000000</v>
      </c>
      <c r="D14" s="21">
        <f>D12-D13</f>
        <v>6000000</v>
      </c>
    </row>
    <row r="15" spans="1:5" s="1" customFormat="1" ht="18" customHeight="1" x14ac:dyDescent="0.35">
      <c r="A15" s="18" t="s">
        <v>48</v>
      </c>
      <c r="C15" s="49">
        <v>1250000</v>
      </c>
      <c r="D15" s="49">
        <v>1500000</v>
      </c>
    </row>
    <row r="16" spans="1:5" s="1" customFormat="1" ht="18" customHeight="1" x14ac:dyDescent="0.35">
      <c r="A16" s="20" t="s">
        <v>49</v>
      </c>
      <c r="C16" s="22">
        <f>C14-C15</f>
        <v>3750000</v>
      </c>
      <c r="D16" s="22">
        <f>D14-D15</f>
        <v>4500000</v>
      </c>
    </row>
    <row r="17" spans="1:5" s="1" customFormat="1" x14ac:dyDescent="0.35"/>
    <row r="18" spans="1:5" s="1" customFormat="1" ht="21.75" customHeight="1" x14ac:dyDescent="0.35">
      <c r="A18" s="52" t="s">
        <v>50</v>
      </c>
      <c r="B18" s="52"/>
      <c r="C18" s="52"/>
      <c r="D18" s="52"/>
      <c r="E18" s="52"/>
    </row>
    <row r="19" spans="1:5" s="1" customFormat="1" ht="18" customHeight="1" x14ac:dyDescent="0.35">
      <c r="A19" s="18" t="s">
        <v>51</v>
      </c>
      <c r="C19" s="49">
        <v>2500000</v>
      </c>
      <c r="D19" s="49">
        <v>2863014</v>
      </c>
    </row>
    <row r="20" spans="1:5" s="1" customFormat="1" ht="18" customHeight="1" x14ac:dyDescent="0.35">
      <c r="A20" s="18" t="s">
        <v>38</v>
      </c>
      <c r="C20" s="49">
        <v>7534247</v>
      </c>
      <c r="D20" s="49">
        <v>8136986</v>
      </c>
    </row>
    <row r="21" spans="1:5" s="1" customFormat="1" ht="18" customHeight="1" x14ac:dyDescent="0.35">
      <c r="A21" s="18" t="s">
        <v>36</v>
      </c>
      <c r="C21" s="49">
        <v>7000000</v>
      </c>
      <c r="D21" s="49">
        <v>16000000</v>
      </c>
    </row>
    <row r="22" spans="1:5" s="1" customFormat="1" ht="18" customHeight="1" x14ac:dyDescent="0.35">
      <c r="A22" s="18" t="s">
        <v>52</v>
      </c>
      <c r="C22" s="49">
        <v>965753</v>
      </c>
      <c r="D22" s="49">
        <v>2000000</v>
      </c>
    </row>
    <row r="23" spans="1:5" s="1" customFormat="1" ht="18" customHeight="1" x14ac:dyDescent="0.35">
      <c r="A23" s="18" t="s">
        <v>53</v>
      </c>
      <c r="C23" s="49">
        <v>12000000</v>
      </c>
      <c r="D23" s="49">
        <v>10000000</v>
      </c>
    </row>
    <row r="24" spans="1:5" s="1" customFormat="1" ht="18" customHeight="1" x14ac:dyDescent="0.35">
      <c r="A24" s="20" t="s">
        <v>54</v>
      </c>
      <c r="C24" s="22">
        <f>SUM(C19:C23)</f>
        <v>30000000</v>
      </c>
      <c r="D24" s="22">
        <f>SUM(D19:D23)</f>
        <v>39000000</v>
      </c>
    </row>
    <row r="25" spans="1:5" s="1" customFormat="1" x14ac:dyDescent="0.35"/>
    <row r="26" spans="1:5" s="1" customFormat="1" ht="21.75" customHeight="1" x14ac:dyDescent="0.35">
      <c r="A26" s="52" t="s">
        <v>55</v>
      </c>
      <c r="B26" s="52"/>
      <c r="C26" s="52"/>
      <c r="D26" s="52"/>
      <c r="E26" s="52"/>
    </row>
    <row r="27" spans="1:5" s="1" customFormat="1" ht="18" customHeight="1" x14ac:dyDescent="0.35">
      <c r="A27" s="18" t="s">
        <v>56</v>
      </c>
      <c r="C27" s="49">
        <v>4986301</v>
      </c>
      <c r="D27" s="49">
        <v>2981096</v>
      </c>
    </row>
    <row r="28" spans="1:5" s="1" customFormat="1" ht="18" customHeight="1" x14ac:dyDescent="0.35">
      <c r="A28" s="18" t="s">
        <v>57</v>
      </c>
      <c r="C28" s="49">
        <v>13699</v>
      </c>
      <c r="D28" s="49">
        <v>1018904</v>
      </c>
    </row>
    <row r="29" spans="1:5" s="1" customFormat="1" ht="18" customHeight="1" x14ac:dyDescent="0.35">
      <c r="A29" s="18" t="s">
        <v>58</v>
      </c>
      <c r="C29" s="49">
        <v>10000000</v>
      </c>
      <c r="D29" s="49">
        <v>10000000</v>
      </c>
    </row>
    <row r="30" spans="1:5" s="1" customFormat="1" ht="18" customHeight="1" x14ac:dyDescent="0.35">
      <c r="A30" s="20" t="s">
        <v>59</v>
      </c>
      <c r="C30" s="21">
        <f>SUM(C27:C29)</f>
        <v>15000000</v>
      </c>
      <c r="D30" s="21">
        <f>SUM(D27:D29)</f>
        <v>14000000</v>
      </c>
    </row>
    <row r="31" spans="1:5" s="1" customFormat="1" ht="18" customHeight="1" x14ac:dyDescent="0.35">
      <c r="A31" s="18" t="s">
        <v>40</v>
      </c>
      <c r="C31" s="49">
        <v>15000000</v>
      </c>
      <c r="D31" s="49">
        <v>25000000</v>
      </c>
    </row>
    <row r="32" spans="1:5" s="1" customFormat="1" ht="18" customHeight="1" x14ac:dyDescent="0.35">
      <c r="A32" s="20" t="s">
        <v>60</v>
      </c>
      <c r="C32" s="22">
        <f>C30+C31</f>
        <v>30000000</v>
      </c>
      <c r="D32" s="22">
        <f>D30+D31</f>
        <v>39000000</v>
      </c>
    </row>
    <row r="33" spans="1:5" s="1" customFormat="1" x14ac:dyDescent="0.35">
      <c r="A33" s="23" t="s">
        <v>61</v>
      </c>
      <c r="C33" s="24">
        <f>C24-C32</f>
        <v>0</v>
      </c>
      <c r="D33" s="24">
        <f>D24-D32</f>
        <v>0</v>
      </c>
    </row>
    <row r="34" spans="1:5" s="1" customFormat="1" ht="30" customHeight="1" x14ac:dyDescent="0.35">
      <c r="A34" s="56" t="str">
        <f>IF(OR(ABS(C33)&gt;1,ABS(D33)&gt;1),"Tu balance no cuadra por Q"&amp;TEXT(MAX(ABS(C33),ABS(D33)),"#,##0")&amp;" — revisa tus cifras antes de leer el diagnóstico.","Tu balance cuadra. Ya puedes leer tu diagnóstico.")</f>
        <v>Tu balance cuadra. Ya puedes leer tu diagnóstico.</v>
      </c>
      <c r="B34" s="56"/>
      <c r="C34" s="56"/>
      <c r="D34" s="56"/>
      <c r="E34" s="56"/>
    </row>
    <row r="35" spans="1:5" s="1" customFormat="1" x14ac:dyDescent="0.35"/>
    <row r="36" spans="1:5" s="1" customFormat="1" x14ac:dyDescent="0.35"/>
    <row r="37" spans="1:5" s="1" customFormat="1" ht="25.5" customHeight="1" x14ac:dyDescent="0.35">
      <c r="A37" s="57" t="s">
        <v>62</v>
      </c>
      <c r="B37" s="57"/>
      <c r="C37" s="57"/>
      <c r="D37" s="57"/>
      <c r="E37" s="57"/>
    </row>
    <row r="38" spans="1:5" s="1" customFormat="1" x14ac:dyDescent="0.35">
      <c r="A38" s="58" t="s">
        <v>63</v>
      </c>
      <c r="B38" s="58"/>
      <c r="C38" s="58"/>
      <c r="D38" s="58"/>
      <c r="E38" s="58"/>
    </row>
    <row r="39" spans="1:5" s="1" customFormat="1" x14ac:dyDescent="0.35"/>
    <row r="40" spans="1:5" s="1" customFormat="1" ht="21.75" customHeight="1" x14ac:dyDescent="0.35">
      <c r="A40" s="52" t="s">
        <v>64</v>
      </c>
      <c r="B40" s="52"/>
      <c r="C40" s="52"/>
      <c r="D40" s="52"/>
      <c r="E40" s="52"/>
    </row>
    <row r="41" spans="1:5" s="1" customFormat="1" ht="15" customHeight="1" x14ac:dyDescent="0.35">
      <c r="A41" s="53" t="s">
        <v>65</v>
      </c>
      <c r="B41" s="53"/>
      <c r="C41" s="53"/>
      <c r="D41" s="53"/>
      <c r="E41" s="53"/>
    </row>
    <row r="42" spans="1:5" s="1" customFormat="1" x14ac:dyDescent="0.35">
      <c r="A42" s="25"/>
      <c r="C42" s="26" t="s">
        <v>29</v>
      </c>
      <c r="D42" s="26" t="s">
        <v>30</v>
      </c>
      <c r="E42" s="26" t="s">
        <v>66</v>
      </c>
    </row>
    <row r="43" spans="1:5" s="1" customFormat="1" ht="18" customHeight="1" x14ac:dyDescent="0.35">
      <c r="A43" s="3" t="s">
        <v>31</v>
      </c>
      <c r="C43" s="27">
        <f>IFERROR(C8/C8,"—")</f>
        <v>1</v>
      </c>
      <c r="D43" s="27">
        <f>IFERROR(D8/D8,"—")</f>
        <v>1</v>
      </c>
      <c r="E43" s="28">
        <f t="shared" ref="E43:E51" si="0">IFERROR((D43-C43)*100,"—")</f>
        <v>0</v>
      </c>
    </row>
    <row r="44" spans="1:5" s="1" customFormat="1" ht="18" customHeight="1" x14ac:dyDescent="0.35">
      <c r="A44" s="3" t="s">
        <v>33</v>
      </c>
      <c r="C44" s="27">
        <f>IFERROR(C9/C8,"—")</f>
        <v>0.7</v>
      </c>
      <c r="D44" s="27">
        <f>IFERROR(D9/D8,"—")</f>
        <v>0.65</v>
      </c>
      <c r="E44" s="28">
        <f t="shared" si="0"/>
        <v>-4.9999999999999929</v>
      </c>
    </row>
    <row r="45" spans="1:5" s="1" customFormat="1" ht="18" customHeight="1" x14ac:dyDescent="0.35">
      <c r="A45" s="29" t="s">
        <v>42</v>
      </c>
      <c r="C45" s="30">
        <f>IFERROR(C10/C8,"—")</f>
        <v>0.3</v>
      </c>
      <c r="D45" s="30">
        <f>IFERROR(D10/D8,"—")</f>
        <v>0.35</v>
      </c>
      <c r="E45" s="28">
        <f t="shared" si="0"/>
        <v>4.9999999999999991</v>
      </c>
    </row>
    <row r="46" spans="1:5" s="1" customFormat="1" ht="18" customHeight="1" x14ac:dyDescent="0.35">
      <c r="A46" s="3" t="s">
        <v>43</v>
      </c>
      <c r="C46" s="27">
        <f>IFERROR(C11/C8,"—")</f>
        <v>0.18</v>
      </c>
      <c r="D46" s="27">
        <f>IFERROR(D11/D8,"—")</f>
        <v>0.22037037037037038</v>
      </c>
      <c r="E46" s="28">
        <f t="shared" si="0"/>
        <v>4.037037037037039</v>
      </c>
    </row>
    <row r="47" spans="1:5" s="1" customFormat="1" ht="18" customHeight="1" x14ac:dyDescent="0.35">
      <c r="A47" s="29" t="s">
        <v>45</v>
      </c>
      <c r="C47" s="30">
        <f>IFERROR(C12/C8,"—")</f>
        <v>0.12</v>
      </c>
      <c r="D47" s="30">
        <f>IFERROR(D12/D8,"—")</f>
        <v>0.12962962962962962</v>
      </c>
      <c r="E47" s="28">
        <f t="shared" si="0"/>
        <v>0.96296296296296269</v>
      </c>
    </row>
    <row r="48" spans="1:5" s="1" customFormat="1" ht="18" customHeight="1" x14ac:dyDescent="0.35">
      <c r="A48" s="3" t="s">
        <v>46</v>
      </c>
      <c r="C48" s="27">
        <f>IFERROR(C13/C8,"—")</f>
        <v>0.02</v>
      </c>
      <c r="D48" s="27">
        <f>IFERROR(D13/D8,"—")</f>
        <v>1.8518518518518517E-2</v>
      </c>
      <c r="E48" s="28">
        <f t="shared" si="0"/>
        <v>-0.14814814814814831</v>
      </c>
    </row>
    <row r="49" spans="1:5" s="1" customFormat="1" ht="18" customHeight="1" x14ac:dyDescent="0.35">
      <c r="A49" s="3" t="s">
        <v>47</v>
      </c>
      <c r="C49" s="27">
        <f>IFERROR(C14/C8,"—")</f>
        <v>0.1</v>
      </c>
      <c r="D49" s="27">
        <f>IFERROR(D14/D8,"—")</f>
        <v>0.1111111111111111</v>
      </c>
      <c r="E49" s="28">
        <f t="shared" si="0"/>
        <v>1.1111111111111098</v>
      </c>
    </row>
    <row r="50" spans="1:5" s="1" customFormat="1" ht="18" customHeight="1" x14ac:dyDescent="0.35">
      <c r="A50" s="3" t="s">
        <v>48</v>
      </c>
      <c r="C50" s="27">
        <f>IFERROR(C15/C8,"—")</f>
        <v>2.5000000000000001E-2</v>
      </c>
      <c r="D50" s="27">
        <f>IFERROR(D15/D8,"—")</f>
        <v>2.7777777777777776E-2</v>
      </c>
      <c r="E50" s="28">
        <f t="shared" si="0"/>
        <v>0.27777777777777746</v>
      </c>
    </row>
    <row r="51" spans="1:5" s="1" customFormat="1" ht="18" customHeight="1" x14ac:dyDescent="0.35">
      <c r="A51" s="29" t="s">
        <v>49</v>
      </c>
      <c r="C51" s="30">
        <f>IFERROR(C16/C8,"—")</f>
        <v>7.4999999999999997E-2</v>
      </c>
      <c r="D51" s="30">
        <f>IFERROR(D16/D8,"—")</f>
        <v>8.3333333333333329E-2</v>
      </c>
      <c r="E51" s="28">
        <f t="shared" si="0"/>
        <v>0.83333333333333315</v>
      </c>
    </row>
    <row r="52" spans="1:5" s="1" customFormat="1" x14ac:dyDescent="0.35"/>
    <row r="53" spans="1:5" s="1" customFormat="1" ht="21.75" customHeight="1" x14ac:dyDescent="0.35">
      <c r="A53" s="52" t="s">
        <v>67</v>
      </c>
      <c r="B53" s="52"/>
      <c r="C53" s="52"/>
      <c r="D53" s="52"/>
      <c r="E53" s="52"/>
    </row>
    <row r="54" spans="1:5" s="1" customFormat="1" ht="15" customHeight="1" x14ac:dyDescent="0.35">
      <c r="A54" s="53" t="s">
        <v>68</v>
      </c>
      <c r="B54" s="53"/>
      <c r="C54" s="53"/>
      <c r="D54" s="53"/>
      <c r="E54" s="53"/>
    </row>
    <row r="55" spans="1:5" s="1" customFormat="1" x14ac:dyDescent="0.35">
      <c r="A55" s="25"/>
      <c r="C55" s="26" t="s">
        <v>29</v>
      </c>
      <c r="D55" s="26" t="s">
        <v>30</v>
      </c>
      <c r="E55" s="26" t="s">
        <v>66</v>
      </c>
    </row>
    <row r="56" spans="1:5" s="1" customFormat="1" ht="18" customHeight="1" x14ac:dyDescent="0.35">
      <c r="A56" s="3" t="s">
        <v>51</v>
      </c>
      <c r="C56" s="27">
        <f>IFERROR(C19/C24,"—")</f>
        <v>8.3333333333333329E-2</v>
      </c>
      <c r="D56" s="27">
        <f>IFERROR(D19/D24,"—")</f>
        <v>7.341061538461538E-2</v>
      </c>
      <c r="E56" s="28">
        <f t="shared" ref="E56:E65" si="1">IFERROR((D56-C56)*100,"—")</f>
        <v>-0.99227179487179495</v>
      </c>
    </row>
    <row r="57" spans="1:5" s="1" customFormat="1" ht="18" customHeight="1" x14ac:dyDescent="0.35">
      <c r="A57" s="3" t="s">
        <v>38</v>
      </c>
      <c r="C57" s="27">
        <f>IFERROR(C20/C24,"—")</f>
        <v>0.25114156666666665</v>
      </c>
      <c r="D57" s="27">
        <f>IFERROR(D20/D24,"—")</f>
        <v>0.20864066666666667</v>
      </c>
      <c r="E57" s="28">
        <f t="shared" si="1"/>
        <v>-4.2500899999999984</v>
      </c>
    </row>
    <row r="58" spans="1:5" s="1" customFormat="1" ht="18" customHeight="1" x14ac:dyDescent="0.35">
      <c r="A58" s="3" t="s">
        <v>36</v>
      </c>
      <c r="C58" s="27">
        <f>IFERROR(C21/C24,"—")</f>
        <v>0.23333333333333334</v>
      </c>
      <c r="D58" s="27">
        <f>IFERROR(D21/D24,"—")</f>
        <v>0.41025641025641024</v>
      </c>
      <c r="E58" s="28">
        <f t="shared" si="1"/>
        <v>17.69230769230769</v>
      </c>
    </row>
    <row r="59" spans="1:5" s="1" customFormat="1" ht="18" customHeight="1" x14ac:dyDescent="0.35">
      <c r="A59" s="3" t="s">
        <v>52</v>
      </c>
      <c r="C59" s="27">
        <f>IFERROR(C22/C24,"—")</f>
        <v>3.219176666666667E-2</v>
      </c>
      <c r="D59" s="27">
        <f>IFERROR(D22/D24,"—")</f>
        <v>5.128205128205128E-2</v>
      </c>
      <c r="E59" s="28">
        <f t="shared" si="1"/>
        <v>1.909028461538461</v>
      </c>
    </row>
    <row r="60" spans="1:5" s="1" customFormat="1" ht="18" customHeight="1" x14ac:dyDescent="0.35">
      <c r="A60" s="3" t="s">
        <v>69</v>
      </c>
      <c r="C60" s="27">
        <f>IFERROR(C23/C24,"—")</f>
        <v>0.4</v>
      </c>
      <c r="D60" s="27">
        <f>IFERROR(D23/D24,"—")</f>
        <v>0.25641025641025639</v>
      </c>
      <c r="E60" s="28">
        <f t="shared" si="1"/>
        <v>-14.358974358974363</v>
      </c>
    </row>
    <row r="61" spans="1:5" s="1" customFormat="1" ht="18" customHeight="1" x14ac:dyDescent="0.35">
      <c r="A61" s="29" t="s">
        <v>54</v>
      </c>
      <c r="C61" s="30">
        <f>IFERROR(C24/C24,"—")</f>
        <v>1</v>
      </c>
      <c r="D61" s="30">
        <f>IFERROR(D24/D24,"—")</f>
        <v>1</v>
      </c>
      <c r="E61" s="28">
        <f t="shared" si="1"/>
        <v>0</v>
      </c>
    </row>
    <row r="62" spans="1:5" s="1" customFormat="1" ht="18" customHeight="1" x14ac:dyDescent="0.35">
      <c r="A62" s="3" t="s">
        <v>70</v>
      </c>
      <c r="C62" s="27">
        <f>IFERROR(C27/C24,"—")</f>
        <v>0.16621003333333334</v>
      </c>
      <c r="D62" s="27">
        <f>IFERROR(D27/D24,"—")</f>
        <v>7.643835897435898E-2</v>
      </c>
      <c r="E62" s="28">
        <f t="shared" si="1"/>
        <v>-8.9771674358974352</v>
      </c>
    </row>
    <row r="63" spans="1:5" s="1" customFormat="1" ht="18" customHeight="1" x14ac:dyDescent="0.35">
      <c r="A63" s="3" t="s">
        <v>57</v>
      </c>
      <c r="C63" s="27">
        <f>IFERROR(C28/C24,"—")</f>
        <v>4.5663333333333334E-4</v>
      </c>
      <c r="D63" s="27">
        <f>IFERROR(D28/D24,"—")</f>
        <v>2.6125743589743591E-2</v>
      </c>
      <c r="E63" s="28">
        <f t="shared" si="1"/>
        <v>2.5669110256410255</v>
      </c>
    </row>
    <row r="64" spans="1:5" s="1" customFormat="1" ht="18" customHeight="1" x14ac:dyDescent="0.35">
      <c r="A64" s="3" t="s">
        <v>58</v>
      </c>
      <c r="C64" s="27">
        <f>IFERROR(C29/C24,"—")</f>
        <v>0.33333333333333331</v>
      </c>
      <c r="D64" s="27">
        <f>IFERROR(D29/D24,"—")</f>
        <v>0.25641025641025639</v>
      </c>
      <c r="E64" s="28">
        <f t="shared" si="1"/>
        <v>-7.6923076923076925</v>
      </c>
    </row>
    <row r="65" spans="1:5" s="1" customFormat="1" ht="18" customHeight="1" x14ac:dyDescent="0.35">
      <c r="A65" s="3" t="s">
        <v>40</v>
      </c>
      <c r="C65" s="27">
        <f>IFERROR(C31/C24,"—")</f>
        <v>0.5</v>
      </c>
      <c r="D65" s="27">
        <f>IFERROR(D31/D24,"—")</f>
        <v>0.64102564102564108</v>
      </c>
      <c r="E65" s="28">
        <f t="shared" si="1"/>
        <v>14.102564102564108</v>
      </c>
    </row>
    <row r="66" spans="1:5" s="1" customFormat="1" x14ac:dyDescent="0.35"/>
    <row r="67" spans="1:5" s="1" customFormat="1" ht="21.75" customHeight="1" x14ac:dyDescent="0.35">
      <c r="A67" s="52" t="s">
        <v>71</v>
      </c>
      <c r="B67" s="52"/>
      <c r="C67" s="52"/>
      <c r="D67" s="52"/>
      <c r="E67" s="52"/>
    </row>
    <row r="68" spans="1:5" s="1" customFormat="1" ht="15" customHeight="1" x14ac:dyDescent="0.35">
      <c r="A68" s="53" t="s">
        <v>72</v>
      </c>
      <c r="B68" s="53"/>
      <c r="C68" s="53"/>
      <c r="D68" s="53"/>
      <c r="E68" s="53"/>
    </row>
    <row r="69" spans="1:5" s="1" customFormat="1" x14ac:dyDescent="0.35">
      <c r="A69" s="25"/>
      <c r="C69" s="26" t="s">
        <v>73</v>
      </c>
    </row>
    <row r="70" spans="1:5" s="1" customFormat="1" x14ac:dyDescent="0.35">
      <c r="A70" s="31" t="s">
        <v>31</v>
      </c>
      <c r="C70" s="27">
        <f>IFERROR(D8/C8-1,"—")</f>
        <v>8.0000000000000071E-2</v>
      </c>
    </row>
    <row r="71" spans="1:5" s="1" customFormat="1" x14ac:dyDescent="0.35">
      <c r="A71" s="31" t="s">
        <v>33</v>
      </c>
      <c r="C71" s="27">
        <f>IFERROR(D9/C9-1,"—")</f>
        <v>2.8571428571428914E-3</v>
      </c>
    </row>
    <row r="72" spans="1:5" s="1" customFormat="1" x14ac:dyDescent="0.35">
      <c r="A72" s="31" t="s">
        <v>49</v>
      </c>
      <c r="C72" s="27">
        <f>IFERROR(D16/C16-1,"—")</f>
        <v>0.19999999999999996</v>
      </c>
    </row>
    <row r="73" spans="1:5" s="1" customFormat="1" x14ac:dyDescent="0.35">
      <c r="A73" s="31" t="s">
        <v>38</v>
      </c>
      <c r="C73" s="27">
        <f>IFERROR(D20/C20-1,"—")</f>
        <v>7.999989912727834E-2</v>
      </c>
    </row>
    <row r="74" spans="1:5" s="1" customFormat="1" x14ac:dyDescent="0.35">
      <c r="A74" s="31" t="s">
        <v>36</v>
      </c>
      <c r="C74" s="27">
        <f>IFERROR(D21/C21-1,"—")</f>
        <v>1.2857142857142856</v>
      </c>
    </row>
    <row r="75" spans="1:5" s="1" customFormat="1" x14ac:dyDescent="0.35">
      <c r="A75" s="31" t="s">
        <v>54</v>
      </c>
      <c r="C75" s="27">
        <f>IFERROR(D24/C24-1,"—")</f>
        <v>0.30000000000000004</v>
      </c>
    </row>
    <row r="76" spans="1:5" s="1" customFormat="1" ht="27.75" customHeight="1" x14ac:dyDescent="0.35">
      <c r="A76" s="54" t="str">
        <f>IFERROR(IF(AND(C74&gt;C70,C73&gt;C70),"Tu inventario y tus cuentas por cobrar crecieron más rápido que tus ventas.",IF(C74&gt;C70,"Tu inventario creció más rápido que tus ventas.",IF(C73&gt;C70,"Tus cuentas por cobrar crecieron más rápido que tus ventas.","Tus activos operativos crecieron en línea con tus ventas."))),"—")</f>
        <v>Tu inventario creció más rápido que tus ventas.</v>
      </c>
      <c r="B76" s="54"/>
      <c r="C76" s="54"/>
      <c r="D76" s="54"/>
      <c r="E76" s="54"/>
    </row>
    <row r="77" spans="1:5" s="1" customFormat="1" x14ac:dyDescent="0.35"/>
    <row r="78" spans="1:5" s="1" customFormat="1" ht="21.75" customHeight="1" x14ac:dyDescent="0.35">
      <c r="A78" s="52" t="s">
        <v>74</v>
      </c>
      <c r="B78" s="52"/>
      <c r="C78" s="52"/>
      <c r="D78" s="52"/>
      <c r="E78" s="52"/>
    </row>
    <row r="79" spans="1:5" s="1" customFormat="1" ht="15" customHeight="1" x14ac:dyDescent="0.35">
      <c r="A79" s="53" t="s">
        <v>75</v>
      </c>
      <c r="B79" s="53"/>
      <c r="C79" s="53"/>
      <c r="D79" s="53"/>
      <c r="E79" s="53"/>
    </row>
    <row r="80" spans="1:5" s="1" customFormat="1" x14ac:dyDescent="0.35">
      <c r="A80" s="25"/>
      <c r="C80" s="26" t="s">
        <v>29</v>
      </c>
      <c r="D80" s="26" t="s">
        <v>30</v>
      </c>
      <c r="E80" s="26" t="s">
        <v>76</v>
      </c>
    </row>
    <row r="81" spans="1:5" s="1" customFormat="1" x14ac:dyDescent="0.35">
      <c r="A81" s="31" t="s">
        <v>77</v>
      </c>
      <c r="C81" s="32">
        <f>IFERROR(C21/C9*365,"—")</f>
        <v>73</v>
      </c>
      <c r="D81" s="32">
        <f>IFERROR(D21/D9*365,"—")</f>
        <v>166.3817663817664</v>
      </c>
      <c r="E81" s="33">
        <f>IFERROR(D81-C81,"—")</f>
        <v>93.381766381766397</v>
      </c>
    </row>
    <row r="82" spans="1:5" s="1" customFormat="1" x14ac:dyDescent="0.35">
      <c r="A82" s="31" t="s">
        <v>78</v>
      </c>
      <c r="C82" s="32">
        <f>IFERROR(C20/C8*365,"—")</f>
        <v>55.000003099999994</v>
      </c>
      <c r="D82" s="32">
        <f>IFERROR(D20/D8*365,"—")</f>
        <v>54.999997962962958</v>
      </c>
      <c r="E82" s="33">
        <f>IFERROR(D82-C82,"—")</f>
        <v>-5.1370370357517459E-6</v>
      </c>
    </row>
    <row r="83" spans="1:5" s="1" customFormat="1" x14ac:dyDescent="0.35">
      <c r="A83" s="31" t="s">
        <v>79</v>
      </c>
      <c r="C83" s="32">
        <f>IFERROR(C27/C9*365,"—")</f>
        <v>51.999996142857142</v>
      </c>
      <c r="D83" s="32">
        <f>IFERROR(D27/D9*365,"—")</f>
        <v>31.000001139601139</v>
      </c>
      <c r="E83" s="33">
        <f>IFERROR(D83-C83,"—")</f>
        <v>-20.999995003256004</v>
      </c>
    </row>
    <row r="84" spans="1:5" s="1" customFormat="1" x14ac:dyDescent="0.35">
      <c r="A84" s="34" t="s">
        <v>80</v>
      </c>
      <c r="C84" s="35">
        <f>IFERROR(C81+C82-C83,"—")</f>
        <v>76.000006957142844</v>
      </c>
      <c r="D84" s="35">
        <f>IFERROR(D81+D82-D83,"—")</f>
        <v>190.38176320512821</v>
      </c>
      <c r="E84" s="36">
        <f>IFERROR(D84-C84,"—")</f>
        <v>114.38175624798536</v>
      </c>
    </row>
    <row r="85" spans="1:5" s="1" customFormat="1" x14ac:dyDescent="0.35"/>
    <row r="86" spans="1:5" s="1" customFormat="1" ht="30" customHeight="1" x14ac:dyDescent="0.35">
      <c r="A86" s="54" t="str">
        <f>IFERROR(IF((D84-C84)&gt;0,"Tu ciclo se alargó "&amp;TEXT(D84-C84,"0")&amp;" días: eso equivale a Q"&amp;TEXT((D84-C84)*(D9/365),"#,##0")&amp;" de caja atrapada en tu operación.",IF((D84-C84)&lt;0,"Tu ciclo se acortó "&amp;TEXT(ABS(D84-C84),"0")&amp;" días: liberaste Q"&amp;TEXT(ABS((D84-C84)*(D9/365)),"#,##0")&amp;" de caja.","Tu ciclo no cambió entre los dos años.")),"—")</f>
        <v>Tu ciclo se alargó 114 días: eso equivale a Q10,999,451 de caja atrapada en tu operación.</v>
      </c>
      <c r="B86" s="54"/>
      <c r="C86" s="54"/>
      <c r="D86" s="54"/>
      <c r="E86" s="54"/>
    </row>
    <row r="87" spans="1:5" s="1" customFormat="1" x14ac:dyDescent="0.35"/>
    <row r="88" spans="1:5" s="1" customFormat="1" ht="21.75" customHeight="1" x14ac:dyDescent="0.35">
      <c r="A88" s="52" t="s">
        <v>81</v>
      </c>
      <c r="B88" s="52"/>
      <c r="C88" s="52"/>
      <c r="D88" s="52"/>
      <c r="E88" s="52"/>
    </row>
    <row r="89" spans="1:5" s="1" customFormat="1" ht="15" customHeight="1" x14ac:dyDescent="0.35">
      <c r="A89" s="53" t="s">
        <v>82</v>
      </c>
      <c r="B89" s="53"/>
      <c r="C89" s="53"/>
      <c r="D89" s="53"/>
      <c r="E89" s="53"/>
    </row>
    <row r="90" spans="1:5" s="1" customFormat="1" x14ac:dyDescent="0.35">
      <c r="A90" s="25"/>
      <c r="C90" s="26" t="s">
        <v>29</v>
      </c>
      <c r="D90" s="26" t="s">
        <v>30</v>
      </c>
      <c r="E90" s="26" t="s">
        <v>66</v>
      </c>
    </row>
    <row r="91" spans="1:5" s="1" customFormat="1" x14ac:dyDescent="0.35">
      <c r="A91" s="31" t="s">
        <v>83</v>
      </c>
      <c r="C91" s="37">
        <f>IFERROR(C16/C8,"—")</f>
        <v>7.4999999999999997E-2</v>
      </c>
      <c r="D91" s="37">
        <f>IFERROR(D16/D8,"—")</f>
        <v>8.3333333333333329E-2</v>
      </c>
      <c r="E91" s="38">
        <f>IFERROR((D91-C91)*100,"—")</f>
        <v>0.83333333333333315</v>
      </c>
    </row>
    <row r="92" spans="1:5" s="1" customFormat="1" x14ac:dyDescent="0.35">
      <c r="A92" s="31" t="s">
        <v>84</v>
      </c>
      <c r="C92" s="39">
        <f>IFERROR(C8/C24,"—")</f>
        <v>1.6666666666666667</v>
      </c>
      <c r="D92" s="39">
        <f>IFERROR(D8/D24,"—")</f>
        <v>1.3846153846153846</v>
      </c>
      <c r="E92" s="40">
        <f>IFERROR(D92-C92,"—")</f>
        <v>-0.28205128205128216</v>
      </c>
    </row>
    <row r="93" spans="1:5" s="1" customFormat="1" x14ac:dyDescent="0.35">
      <c r="A93" s="31" t="s">
        <v>85</v>
      </c>
      <c r="C93" s="39">
        <f>IFERROR(C24/C31,"—")</f>
        <v>2</v>
      </c>
      <c r="D93" s="39">
        <f>IFERROR(D24/D31,"—")</f>
        <v>1.56</v>
      </c>
      <c r="E93" s="40">
        <f>IFERROR(D93-C93,"—")</f>
        <v>-0.43999999999999995</v>
      </c>
    </row>
    <row r="94" spans="1:5" s="1" customFormat="1" x14ac:dyDescent="0.35">
      <c r="A94" s="34" t="s">
        <v>86</v>
      </c>
      <c r="C94" s="41">
        <f>IFERROR(C91*C92*C93,"—")</f>
        <v>0.25</v>
      </c>
      <c r="D94" s="41">
        <f>IFERROR(D91*D92*D93,"—")</f>
        <v>0.18</v>
      </c>
      <c r="E94" s="42">
        <f>IFERROR((D94-C94)*100,"—")</f>
        <v>-7.0000000000000009</v>
      </c>
    </row>
    <row r="95" spans="1:5" s="1" customFormat="1" x14ac:dyDescent="0.35">
      <c r="A95" s="43" t="s">
        <v>87</v>
      </c>
      <c r="C95" s="44">
        <f>IFERROR(C16/C31,"—")</f>
        <v>0.25</v>
      </c>
      <c r="D95" s="44">
        <f>IFERROR(D16/D31,"—")</f>
        <v>0.18</v>
      </c>
      <c r="E95" s="45" t="s">
        <v>88</v>
      </c>
    </row>
    <row r="96" spans="1:5" s="1" customFormat="1" x14ac:dyDescent="0.35"/>
    <row r="97" spans="1:5" s="1" customFormat="1" ht="21.75" customHeight="1" x14ac:dyDescent="0.35">
      <c r="A97" s="52" t="s">
        <v>89</v>
      </c>
      <c r="B97" s="52"/>
      <c r="C97" s="52"/>
      <c r="D97" s="52"/>
      <c r="E97" s="52"/>
    </row>
    <row r="98" spans="1:5" s="1" customFormat="1" ht="15" customHeight="1" x14ac:dyDescent="0.35">
      <c r="A98" s="53" t="s">
        <v>90</v>
      </c>
      <c r="B98" s="53"/>
      <c r="C98" s="53"/>
      <c r="D98" s="53"/>
      <c r="E98" s="53"/>
    </row>
    <row r="99" spans="1:5" s="1" customFormat="1" x14ac:dyDescent="0.35">
      <c r="A99" s="31" t="s">
        <v>91</v>
      </c>
      <c r="C99" s="38">
        <f>IFERROR((D91-C91)*C92*C93*100,"—")</f>
        <v>2.7777777777777772</v>
      </c>
    </row>
    <row r="100" spans="1:5" s="1" customFormat="1" x14ac:dyDescent="0.35">
      <c r="A100" s="31" t="s">
        <v>92</v>
      </c>
      <c r="C100" s="38">
        <f>IFERROR(D91*(D92-C92)*C93*100,"—")</f>
        <v>-4.7008547008547019</v>
      </c>
    </row>
    <row r="101" spans="1:5" s="1" customFormat="1" x14ac:dyDescent="0.35">
      <c r="A101" s="31" t="s">
        <v>93</v>
      </c>
      <c r="C101" s="38">
        <f>IFERROR(D91*D92*(D93-C93)*100,"—")</f>
        <v>-5.0769230769230758</v>
      </c>
    </row>
    <row r="102" spans="1:5" s="1" customFormat="1" x14ac:dyDescent="0.35">
      <c r="A102" s="34" t="s">
        <v>94</v>
      </c>
      <c r="C102" s="46">
        <f>IFERROR(C99+C100+C101,"—")</f>
        <v>-7</v>
      </c>
    </row>
    <row r="103" spans="1:5" s="1" customFormat="1" x14ac:dyDescent="0.35">
      <c r="A103" s="43" t="s">
        <v>95</v>
      </c>
      <c r="C103" s="47">
        <f>IFERROR((D94-C94)*100,"—")</f>
        <v>-7.0000000000000009</v>
      </c>
      <c r="E103" s="45" t="s">
        <v>96</v>
      </c>
    </row>
    <row r="104" spans="1:5" s="1" customFormat="1" x14ac:dyDescent="0.35"/>
    <row r="105" spans="1:5" s="1" customFormat="1" ht="27.75" customHeight="1" x14ac:dyDescent="0.35">
      <c r="A105" s="54" t="str">
        <f>IFERROR(IF(AND(C99&gt;=0,C100&gt;=0,C101&gt;=0),"Las tres palancas jugaron a tu favor.","La palanca que más te restó fue "&amp;IF(AND(C99&lt;=C100,C99&lt;=C101),"el Margen",IF(AND(C100&lt;=C99,C100&lt;=C101),"la Rotación","el Apalancamiento"))&amp;"."),"—")</f>
        <v>La palanca que más te restó fue el Apalancamiento.</v>
      </c>
      <c r="B105" s="54"/>
      <c r="C105" s="54"/>
      <c r="D105" s="54"/>
      <c r="E105" s="54"/>
    </row>
    <row r="106" spans="1:5" s="1" customFormat="1" x14ac:dyDescent="0.35"/>
    <row r="107" spans="1:5" s="1" customFormat="1" ht="21.75" customHeight="1" x14ac:dyDescent="0.35">
      <c r="A107" s="52" t="s">
        <v>97</v>
      </c>
      <c r="B107" s="52"/>
      <c r="C107" s="52"/>
      <c r="D107" s="52"/>
      <c r="E107" s="52"/>
    </row>
    <row r="108" spans="1:5" s="1" customFormat="1" ht="24" customHeight="1" x14ac:dyDescent="0.35">
      <c r="A108" s="55" t="s">
        <v>98</v>
      </c>
      <c r="B108" s="55"/>
      <c r="C108" s="55"/>
      <c r="D108" s="55"/>
      <c r="E108" s="55"/>
    </row>
    <row r="109" spans="1:5" ht="25.5" customHeight="1" x14ac:dyDescent="0.35">
      <c r="A109" s="50"/>
      <c r="B109" s="50"/>
      <c r="C109" s="50"/>
      <c r="D109" s="50"/>
      <c r="E109" s="50"/>
    </row>
    <row r="111" spans="1:5" ht="27.75" customHeight="1" x14ac:dyDescent="0.35">
      <c r="A111" s="51" t="s">
        <v>100</v>
      </c>
      <c r="B111" s="51"/>
      <c r="C111" s="51"/>
      <c r="D111" s="51"/>
      <c r="E111" s="51"/>
    </row>
  </sheetData>
  <mergeCells count="27">
    <mergeCell ref="A2:E2"/>
    <mergeCell ref="A3:E3"/>
    <mergeCell ref="A7:E7"/>
    <mergeCell ref="A18:E18"/>
    <mergeCell ref="A26:E26"/>
    <mergeCell ref="A34:E34"/>
    <mergeCell ref="A37:E37"/>
    <mergeCell ref="A38:E38"/>
    <mergeCell ref="A40:E40"/>
    <mergeCell ref="A41:E41"/>
    <mergeCell ref="A53:E53"/>
    <mergeCell ref="A54:E54"/>
    <mergeCell ref="A67:E67"/>
    <mergeCell ref="A68:E68"/>
    <mergeCell ref="A76:E76"/>
    <mergeCell ref="A78:E78"/>
    <mergeCell ref="A79:E79"/>
    <mergeCell ref="A86:E86"/>
    <mergeCell ref="A88:E88"/>
    <mergeCell ref="A89:E89"/>
    <mergeCell ref="A109:E109"/>
    <mergeCell ref="A111:E111"/>
    <mergeCell ref="A97:E97"/>
    <mergeCell ref="A98:E98"/>
    <mergeCell ref="A105:E105"/>
    <mergeCell ref="A107:E107"/>
    <mergeCell ref="A108:E108"/>
  </mergeCells>
  <conditionalFormatting sqref="A76">
    <cfRule type="expression" dxfId="6" priority="2">
      <formula>AND(NOT(ISNUMBER(C74)=0),OR(C74&gt;C70,C73&gt;C70))</formula>
    </cfRule>
    <cfRule type="expression" dxfId="5" priority="3">
      <formula>AND(ISNUMBER(C70),C74&lt;=C70,C73&lt;=C70)</formula>
    </cfRule>
  </conditionalFormatting>
  <conditionalFormatting sqref="A86">
    <cfRule type="expression" dxfId="4" priority="6">
      <formula>AND(ISNUMBER(D84),(D84-C84)&lt;=0)</formula>
    </cfRule>
  </conditionalFormatting>
  <conditionalFormatting sqref="E84">
    <cfRule type="expression" dxfId="3" priority="4">
      <formula>AND(ISNUMBER(E84),E84&lt;0)</formula>
    </cfRule>
    <cfRule type="expression" dxfId="2" priority="5">
      <formula>AND(ISNUMBER(E84),E84&gt;0)</formula>
    </cfRule>
  </conditionalFormatting>
  <conditionalFormatting sqref="E94">
    <cfRule type="expression" dxfId="1" priority="7">
      <formula>AND(ISNUMBER(E94),E94&gt;0)</formula>
    </cfRule>
    <cfRule type="expression" dxfId="0" priority="8">
      <formula>AND(ISNUMBER(E94),E94&lt;0)</formula>
    </cfRule>
  </conditionalFormatting>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3FB12BA5C8B74A817C4CEBCE02AAFD" ma:contentTypeVersion="13" ma:contentTypeDescription="Create a new document." ma:contentTypeScope="" ma:versionID="6ee14454023b0a314d69db2e10730f00">
  <xsd:schema xmlns:xsd="http://www.w3.org/2001/XMLSchema" xmlns:xs="http://www.w3.org/2001/XMLSchema" xmlns:p="http://schemas.microsoft.com/office/2006/metadata/properties" xmlns:ns2="6aea3272-7051-4a41-8584-71a2f1c97885" xmlns:ns3="f84bd2c3-b98d-486d-89c4-f630ed59715d" targetNamespace="http://schemas.microsoft.com/office/2006/metadata/properties" ma:root="true" ma:fieldsID="ca0039975b411340da5b0d227072d3d3" ns2:_="" ns3:_="">
    <xsd:import namespace="6aea3272-7051-4a41-8584-71a2f1c97885"/>
    <xsd:import namespace="f84bd2c3-b98d-486d-89c4-f630ed5971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ea3272-7051-4a41-8584-71a2f1c97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0f1dcce-c527-438c-b5ee-28b60350d3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4bd2c3-b98d-486d-89c4-f630ed5971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6aeab67-6c32-4b90-9bc8-b3be124aabf3}" ma:internalName="TaxCatchAll" ma:showField="CatchAllData" ma:web="f84bd2c3-b98d-486d-89c4-f630ed5971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ea3272-7051-4a41-8584-71a2f1c97885">
      <Terms xmlns="http://schemas.microsoft.com/office/infopath/2007/PartnerControls"/>
    </lcf76f155ced4ddcb4097134ff3c332f>
    <TaxCatchAll xmlns="f84bd2c3-b98d-486d-89c4-f630ed59715d" xsi:nil="true"/>
  </documentManagement>
</p:properties>
</file>

<file path=customXml/itemProps1.xml><?xml version="1.0" encoding="utf-8"?>
<ds:datastoreItem xmlns:ds="http://schemas.openxmlformats.org/officeDocument/2006/customXml" ds:itemID="{E7AC57FE-7B6A-4D9F-B3FB-1DB9EE181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ea3272-7051-4a41-8584-71a2f1c97885"/>
    <ds:schemaRef ds:uri="f84bd2c3-b98d-486d-89c4-f630ed5971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DB9D8E-694F-4967-B079-C0AC26E496B5}">
  <ds:schemaRefs>
    <ds:schemaRef ds:uri="http://schemas.microsoft.com/sharepoint/v3/contenttype/forms"/>
  </ds:schemaRefs>
</ds:datastoreItem>
</file>

<file path=customXml/itemProps3.xml><?xml version="1.0" encoding="utf-8"?>
<ds:datastoreItem xmlns:ds="http://schemas.openxmlformats.org/officeDocument/2006/customXml" ds:itemID="{ACED216D-F5B8-46C3-AF90-A09C7AD682A4}">
  <ds:schemaRefs>
    <ds:schemaRef ds:uri="http://schemas.microsoft.com/office/2006/metadata/properties"/>
    <ds:schemaRef ds:uri="http://schemas.microsoft.com/office/infopath/2007/PartnerControls"/>
    <ds:schemaRef ds:uri="6aea3272-7051-4a41-8584-71a2f1c97885"/>
    <ds:schemaRef ds:uri="f84bd2c3-b98d-486d-89c4-f630ed59715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Cómo usar esto</vt:lpstr>
      <vt:lpstr>Tus datos</vt:lpstr>
      <vt:lpstr>Tu diagnóstico</vt:lpstr>
      <vt:lpstr>Ejemplo — Envases del Valle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Pineda Revolorio, Ana Maria</cp:lastModifiedBy>
  <cp:revision>0</cp:revision>
  <dcterms:created xsi:type="dcterms:W3CDTF">2026-08-04T03:46:10Z</dcterms:created>
  <dcterms:modified xsi:type="dcterms:W3CDTF">2026-09-01T15:46:35Z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383500</vt:r8>
  </property>
  <property fmtid="{D5CDD505-2E9C-101B-9397-08002B2CF9AE}" pid="3" name="ContentTypeId">
    <vt:lpwstr>0x010100363FB12BA5C8B74A817C4CEBCE02AAFD</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