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lmmartinez/Desktop/LULU/2026/INSTITUCIONAL/VARIOS/08 AGOSTO/MCAPT-937 Master Class 3 formato modulo 2/01 EDITABLE/"/>
    </mc:Choice>
  </mc:AlternateContent>
  <xr:revisionPtr revIDLastSave="0" documentId="13_ncr:1_{5AEEE3F3-F13E-C94E-B7BB-342E3C4EA346}" xr6:coauthVersionLast="47" xr6:coauthVersionMax="47" xr10:uidLastSave="{00000000-0000-0000-0000-000000000000}"/>
  <bookViews>
    <workbookView xWindow="6500" yWindow="2280" windowWidth="31460" windowHeight="24800" activeTab="4" xr2:uid="{00000000-000D-0000-FFFF-FFFF00000000}"/>
  </bookViews>
  <sheets>
    <sheet name="Cómo usar esto" sheetId="1" r:id="rId1"/>
    <sheet name="Tus datos" sheetId="2" r:id="rId2"/>
    <sheet name="Tu diagnóstico" sheetId="3" r:id="rId3"/>
    <sheet name="Ejemplo — Envases del Valle" sheetId="4" r:id="rId4"/>
    <sheet name="¿De dónde sale tu 20%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5" l="1"/>
  <c r="C16" i="5" s="1"/>
  <c r="C29" i="4"/>
  <c r="C28" i="4"/>
  <c r="D27" i="4"/>
  <c r="D26" i="4"/>
  <c r="A22" i="4"/>
  <c r="C14" i="4"/>
  <c r="C15" i="4" s="1"/>
  <c r="C13" i="4"/>
  <c r="C30" i="4" s="1"/>
  <c r="A35" i="3"/>
  <c r="C32" i="3"/>
  <c r="C31" i="3"/>
  <c r="C33" i="3" s="1"/>
  <c r="C10" i="3"/>
  <c r="C12" i="3" s="1"/>
  <c r="C7" i="3"/>
  <c r="C6" i="3"/>
  <c r="A14" i="2"/>
  <c r="C16" i="4" l="1"/>
  <c r="A27" i="3"/>
  <c r="C16" i="3"/>
  <c r="A25" i="3"/>
  <c r="C17" i="4"/>
  <c r="D28" i="4"/>
  <c r="C17" i="5"/>
  <c r="C18" i="5" s="1"/>
  <c r="A20" i="5" s="1"/>
  <c r="C11" i="3"/>
  <c r="C15" i="3" s="1"/>
  <c r="C18" i="4" l="1"/>
  <c r="C20" i="4" s="1"/>
  <c r="D30" i="4" s="1"/>
  <c r="A32" i="4" s="1"/>
  <c r="D29" i="4"/>
  <c r="C22" i="3"/>
  <c r="C23" i="3"/>
  <c r="C18" i="3"/>
  <c r="C34" i="3"/>
</calcChain>
</file>

<file path=xl/sharedStrings.xml><?xml version="1.0" encoding="utf-8"?>
<sst xmlns="http://schemas.openxmlformats.org/spreadsheetml/2006/main" count="110" uniqueCount="102">
  <si>
    <t>El precio de tu dinero</t>
  </si>
  <si>
    <t>Tu calculadora de WACC: el costo promedio de todo el capital que usa tu negocio.</t>
  </si>
  <si>
    <t>Esta herramienta toma las cifras de tu propio balance y tu expectativa de retorno, y te dice cuánto te cuesta —en promedio— cada quetzal que mueve tu negocio. Es tu diagnóstico del Módulo 2: úsala con calma, en tu casa, a tu ritmo.</t>
  </si>
  <si>
    <t>Leyenda de colores</t>
  </si>
  <si>
    <t>Celda turquesa</t>
  </si>
  <si>
    <t>Es tuya para editar. Metes aquí tus cifras.</t>
  </si>
  <si>
    <t>Celda blanca</t>
  </si>
  <si>
    <t>Cálculo automático. No la toques.</t>
  </si>
  <si>
    <t>Celda azul marino</t>
  </si>
  <si>
    <t>Un resultado clave.</t>
  </si>
  <si>
    <t>Semáforo de tu diagnóstico:</t>
  </si>
  <si>
    <t>Verde</t>
  </si>
  <si>
    <t>tu mezcla se apoya en el lado barato (la deuda).</t>
  </si>
  <si>
    <t>Amarillo</t>
  </si>
  <si>
    <t>tu mezcla se está cargando a tu dinero caro.</t>
  </si>
  <si>
    <t>Rojo</t>
  </si>
  <si>
    <t>tu mezcla está muy cargada a tu dinero caro.</t>
  </si>
  <si>
    <t>Cómo usarla, en 3 pasos</t>
  </si>
  <si>
    <t>1</t>
  </si>
  <si>
    <t>Ve a la hoja "Tus datos" y llena las celdas turquesa con los números de tu último balance y tu expectativa de retorno.</t>
  </si>
  <si>
    <t>2</t>
  </si>
  <si>
    <t>Mira tu resultado en la hoja "Tu diagnóstico".</t>
  </si>
  <si>
    <t>3</t>
  </si>
  <si>
    <t>Compara con el ejemplo de Envases del Valle.</t>
  </si>
  <si>
    <t>Estos números salen de tu contabilidad, no del banco.</t>
  </si>
  <si>
    <t>El WACC pondera cada fuente de capital por cuánto usas de ella: mezcla el precio de tu deuda con el precio de tu propio dinero. Es una guía para conversar, no una receta.</t>
  </si>
  <si>
    <t>Tus datos</t>
  </si>
  <si>
    <t>Llena las celdas turquesa con los números de tu último balance y tu expectativa de retorno.</t>
  </si>
  <si>
    <t>Escribe los montos en quetzales (sin decimales) y las tasas en porcentaje (por ejemplo, 10%).</t>
  </si>
  <si>
    <t>Tu mezcla de capital</t>
  </si>
  <si>
    <t>Deuda financiera (Q)</t>
  </si>
  <si>
    <t>Lo que le debes al banco o con costo financiero. Sale de tu balance.</t>
  </si>
  <si>
    <t>Capital propio / Patrimonio (Q)</t>
  </si>
  <si>
    <t>Lo que los socios tienen puesto en el negocio. Sale de tu balance.</t>
  </si>
  <si>
    <t>El precio de cada fuente</t>
  </si>
  <si>
    <t>Tasa de tu deuda (% anual, antes de impuestos)</t>
  </si>
  <si>
    <t>La tasa que te cobran. O tus gastos financieros ÷ deuda.</t>
  </si>
  <si>
    <t>Tu expectativa de retorno (Ke, % anual)</t>
  </si>
  <si>
    <t>Cuánto esperas ganar por tu dinero, dado el riesgo que corres. Si nunca lo pensaste, el ejemplo te da una referencia.</t>
  </si>
  <si>
    <t>Tasa de impuesto (%)</t>
  </si>
  <si>
    <t>Por defecto 25% (Guatemala). La deuda paga menos impuesto; por eso "cuesta" menos.</t>
  </si>
  <si>
    <t>Tu diagnóstico</t>
  </si>
  <si>
    <t>Todo se calcula solo a partir de tus datos. No toques nada en esta hoja (salvo la celda turquesa del comparador).</t>
  </si>
  <si>
    <t>A. El precio de cada fuente</t>
  </si>
  <si>
    <t>Kd después de impuestos  =  Tasa de tu deuda × (1 − Impuesto)</t>
  </si>
  <si>
    <t>Tu expectativa de retorno (Ke)</t>
  </si>
  <si>
    <t>B. Cuánto usas de cada fuente</t>
  </si>
  <si>
    <t>Valor total del capital (V)  =  Deuda + Patrimonio</t>
  </si>
  <si>
    <t>Peso de la deuda  =  Deuda ÷ V</t>
  </si>
  <si>
    <t>Peso del capital propio  =  Patrimonio ÷ V</t>
  </si>
  <si>
    <t>C. Cuánto aporta cada fuente a tu WACC</t>
  </si>
  <si>
    <t>Aporte de la deuda  =  Peso deuda × Kd después de imp.</t>
  </si>
  <si>
    <t>Aporte del capital propio  =  Peso propio × Ke</t>
  </si>
  <si>
    <t>Tu WACC — el precio promedio de tu dinero</t>
  </si>
  <si>
    <t>Es el promedio ponderado de lo que te cuesta cada quetzal que mueve tu negocio.</t>
  </si>
  <si>
    <t>D. ¿De dónde viene tu WACC?</t>
  </si>
  <si>
    <t>% de tu WACC que viene del capital caro (propio)</t>
  </si>
  <si>
    <t>% que viene del capital barato (deuda)</t>
  </si>
  <si>
    <t>E. ¿Qué pasa si…?  —  mueves capital propio a deuda</t>
  </si>
  <si>
    <t>¿Cuánto de tu capital propio moverías a deuda? (Q)</t>
  </si>
  <si>
    <t>Nueva deuda  =  Deuda + monto</t>
  </si>
  <si>
    <t>Nuevo patrimonio  =  Patrimonio − monto</t>
  </si>
  <si>
    <t>WACC alternativo</t>
  </si>
  <si>
    <t>Diferencia (cuánto baja tu WACC)</t>
  </si>
  <si>
    <t>Ojo: mover mucho hacia deuda sube el riesgo y, pasado cierto punto, encarece ambas fuentes. Esto es una guía, no una receta. Habla con tu ejecutivo del banco.</t>
  </si>
  <si>
    <t>Tu siguiente paso</t>
  </si>
  <si>
    <t>Ya tienes tu número. El WACC es la valla que tus proyectos deben superar para que tu negocio valga más. Si tu mezcla te está saliendo cara, hay margen para conversarlo.</t>
  </si>
  <si>
    <t>Ejemplo — Envases del Valle</t>
  </si>
  <si>
    <t>Caso visto en la sesión, precargado para que compares. Todas las celdas están bloqueadas.</t>
  </si>
  <si>
    <t>Sus datos (Año 2)</t>
  </si>
  <si>
    <t>Tasa de su deuda (% anual, antes de imp.)</t>
  </si>
  <si>
    <t>Su expectativa de retorno (Ke, % anual)</t>
  </si>
  <si>
    <t>Su diagnóstico (Año 2)</t>
  </si>
  <si>
    <t>Kd después de impuestos  =  Tasa × (1 − Impuesto)</t>
  </si>
  <si>
    <t>Aporte de la deuda  =  Peso deuda × Kd desp. imp.</t>
  </si>
  <si>
    <t>Su WACC — el precio promedio de su dinero</t>
  </si>
  <si>
    <t>Peso del capital propio de 71.4%: semáforo rojo, muy cargado al capital caro.</t>
  </si>
  <si>
    <t>Año 1 vs Año 2 — la historia</t>
  </si>
  <si>
    <t>Año 1</t>
  </si>
  <si>
    <t>Año 2</t>
  </si>
  <si>
    <t>Deuda financiera</t>
  </si>
  <si>
    <t>Capital propio / Patrimonio</t>
  </si>
  <si>
    <t>Peso de la deuda</t>
  </si>
  <si>
    <t>Peso del capital propio</t>
  </si>
  <si>
    <t>WACC</t>
  </si>
  <si>
    <t>El patrimonio creció por un aporte de capital propio del dueño (Q15,000,000 → Q25,000,000), no por deuda. La deuda se mantuvo en Q10,000,000.</t>
  </si>
  <si>
    <t>¿De dónde debería salir tu 20%?</t>
  </si>
  <si>
    <t>OPCIONAL · referencia avanzada, solo para el curioso.</t>
  </si>
  <si>
    <t>La calculadora funciona con tu expectativa directa (Ke). Esto es solo la referencia de mercado: de dónde podría salir ese número. Precargado para Envases del Valle.</t>
  </si>
  <si>
    <t>Los ladrillos (datos de mercado)</t>
  </si>
  <si>
    <t>Tasa libre de riesgo (bono 10 años EE.UU., ago 2026)</t>
  </si>
  <si>
    <t>Beta reapalancada de empaque (Damodaran, ene 2026)</t>
  </si>
  <si>
    <t>ERP de mercado maduro (Damodaran, ene 2026)</t>
  </si>
  <si>
    <t>Riesgo país Guatemala (Damodaran, ene 2026, Ba1)</t>
  </si>
  <si>
    <t>Prima por tamaño e iliquidez</t>
  </si>
  <si>
    <t>Prima por concentración del dueño (todo en una sola canasta)</t>
  </si>
  <si>
    <t>La torre, paso a paso</t>
  </si>
  <si>
    <t>CAPM base  =  Tasa libre de riesgo + Beta × ERP</t>
  </si>
  <si>
    <t>+ Riesgo país Guatemala</t>
  </si>
  <si>
    <t>+ Prima por tamaño e iliquidez</t>
  </si>
  <si>
    <t>+ Concentración del dueño  =  Ke del dueño</t>
  </si>
  <si>
    <t>Fuentes: rendimiento del Tesoro de EE.UU. a 10 años (ago 2026); betas por sector, prima de riesgo de mercado (ERP) y riesgo país de A. Damodaran (ene 2026). Cifras ilustrativas para la clase.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</si>
</sst>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Q&quot;#,##0"/>
    <numFmt numFmtId="165" formatCode="0.0%"/>
    <numFmt numFmtId="166" formatCode="\+0.0&quot; p.p.&quot;;\-0.0&quot; p.p.&quot;;0.0&quot; p.p.&quot;"/>
  </numFmts>
  <fonts count="23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sz val="12"/>
      <color rgb="FF1FB5C9"/>
      <name val="Trebuchet MS"/>
      <family val="2"/>
    </font>
    <font>
      <sz val="11"/>
      <color rgb="FF0A2C5C"/>
      <name val="Trebuchet MS"/>
      <family val="2"/>
    </font>
    <font>
      <b/>
      <sz val="11"/>
      <color rgb="FF0A2C5C"/>
      <name val="Trebuchet MS"/>
      <family val="2"/>
    </font>
    <font>
      <b/>
      <sz val="11"/>
      <color rgb="FF000000"/>
      <name val="Trebuchet MS"/>
      <family val="2"/>
    </font>
    <font>
      <b/>
      <sz val="11"/>
      <color rgb="FFFFFFFF"/>
      <name val="Trebuchet MS"/>
      <family val="2"/>
    </font>
    <font>
      <b/>
      <sz val="12"/>
      <color rgb="FFFFFFFF"/>
      <name val="Trebuchet MS"/>
      <family val="2"/>
    </font>
    <font>
      <i/>
      <sz val="10"/>
      <color rgb="FF8A94A6"/>
      <name val="Trebuchet MS"/>
      <family val="2"/>
    </font>
    <font>
      <b/>
      <sz val="22"/>
      <color rgb="FF004A78"/>
      <name val="Trebuchet MS Bold"/>
    </font>
    <font>
      <b/>
      <sz val="11"/>
      <color rgb="FF004A78"/>
      <name val="Trebuchet MS Bold"/>
    </font>
    <font>
      <sz val="11"/>
      <color rgb="FF004A78"/>
      <name val="Trebuchet MS"/>
      <family val="2"/>
    </font>
    <font>
      <b/>
      <sz val="13"/>
      <color rgb="FF004A78"/>
      <name val="Trebuchet MS"/>
      <family val="2"/>
    </font>
    <font>
      <b/>
      <sz val="11"/>
      <color rgb="FF004A78"/>
      <name val="Trebuchet MS"/>
      <family val="2"/>
    </font>
    <font>
      <b/>
      <sz val="18"/>
      <color rgb="FF0A2C5C"/>
      <name val="Trebuchet MS"/>
      <family val="2"/>
    </font>
    <font>
      <b/>
      <sz val="18"/>
      <color rgb="FF0A2C5C"/>
      <name val="Trebuchet MS Bold"/>
    </font>
    <font>
      <b/>
      <sz val="13"/>
      <color rgb="FFFFFFFF"/>
      <name val="Trebuchet MS"/>
      <family val="2"/>
    </font>
    <font>
      <b/>
      <sz val="24"/>
      <color rgb="FFFFFFFF"/>
      <name val="Trebuchet MS"/>
      <family val="2"/>
    </font>
    <font>
      <sz val="11"/>
      <color rgb="FF000000"/>
      <name val="Trebuchet MS"/>
      <family val="2"/>
    </font>
    <font>
      <b/>
      <sz val="18"/>
      <color rgb="FF004A78"/>
      <name val="Trebuchet MS"/>
      <family val="2"/>
    </font>
    <font>
      <b/>
      <sz val="20"/>
      <color rgb="FFFFFFFF"/>
      <name val="Trebuchet MS"/>
      <family val="2"/>
    </font>
    <font>
      <b/>
      <i/>
      <sz val="11"/>
      <color rgb="FF00CBDD"/>
      <name val="Trebuchet MS"/>
      <family val="2"/>
    </font>
    <font>
      <sz val="11"/>
      <color rgb="FF00CBDD"/>
      <name val="Trebuchet MS"/>
      <family val="2"/>
    </font>
  </fonts>
  <fills count="13">
    <fill>
      <patternFill patternType="none"/>
    </fill>
    <fill>
      <patternFill patternType="gray125"/>
    </fill>
    <fill>
      <patternFill patternType="solid">
        <fgColor rgb="FFD6F1F6"/>
      </patternFill>
    </fill>
    <fill>
      <patternFill patternType="solid">
        <fgColor rgb="FFFFFFFF"/>
      </patternFill>
    </fill>
    <fill>
      <patternFill patternType="solid">
        <fgColor rgb="FF0A2C5C"/>
      </patternFill>
    </fill>
    <fill>
      <patternFill patternType="solid">
        <fgColor rgb="FF2FA36B"/>
      </patternFill>
    </fill>
    <fill>
      <patternFill patternType="solid">
        <fgColor rgb="FFF5A800"/>
      </patternFill>
    </fill>
    <fill>
      <patternFill patternType="solid">
        <fgColor rgb="FFD14A3F"/>
      </patternFill>
    </fill>
    <fill>
      <patternFill patternType="solid">
        <fgColor rgb="FF003DA5"/>
      </patternFill>
    </fill>
    <fill>
      <patternFill patternType="solid">
        <fgColor rgb="FFEFF1F4"/>
      </patternFill>
    </fill>
    <fill>
      <patternFill patternType="solid">
        <fgColor rgb="FF004A78"/>
        <bgColor indexed="64"/>
      </patternFill>
    </fill>
    <fill>
      <patternFill patternType="solid">
        <fgColor rgb="FF00CBDD"/>
        <bgColor indexed="64"/>
      </patternFill>
    </fill>
    <fill>
      <patternFill patternType="solid">
        <fgColor rgb="FF00386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4" fillId="0" borderId="0" xfId="0" applyFont="1" applyAlignment="1">
      <alignment horizontal="left" vertical="center"/>
    </xf>
    <xf numFmtId="0" fontId="6" fillId="5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/>
    <xf numFmtId="0" fontId="12" fillId="0" borderId="0" xfId="0" applyFont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3" fillId="2" borderId="0" xfId="0" applyNumberFormat="1" applyFont="1" applyFill="1" applyAlignment="1" applyProtection="1">
      <alignment horizontal="right" vertical="center"/>
      <protection locked="0"/>
    </xf>
    <xf numFmtId="165" fontId="3" fillId="2" borderId="0" xfId="0" applyNumberFormat="1" applyFont="1" applyFill="1" applyAlignment="1" applyProtection="1">
      <alignment horizontal="right" vertical="center"/>
      <protection locked="0"/>
    </xf>
    <xf numFmtId="0" fontId="15" fillId="0" borderId="0" xfId="0" applyFont="1" applyAlignment="1">
      <alignment horizontal="left" vertical="center"/>
    </xf>
    <xf numFmtId="165" fontId="5" fillId="3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left" vertical="center"/>
    </xf>
    <xf numFmtId="165" fontId="6" fillId="4" borderId="0" xfId="0" applyNumberFormat="1" applyFont="1" applyFill="1" applyAlignment="1">
      <alignment horizontal="right" vertical="center"/>
    </xf>
    <xf numFmtId="166" fontId="5" fillId="3" borderId="0" xfId="0" applyNumberFormat="1" applyFont="1" applyFill="1" applyAlignment="1">
      <alignment horizontal="right" vertical="center"/>
    </xf>
    <xf numFmtId="0" fontId="3" fillId="10" borderId="0" xfId="0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  <xf numFmtId="0" fontId="4" fillId="0" borderId="0" xfId="0" applyFont="1" applyAlignment="1">
      <alignment horizontal="right" vertical="center"/>
    </xf>
    <xf numFmtId="164" fontId="18" fillId="3" borderId="0" xfId="0" applyNumberFormat="1" applyFont="1" applyFill="1" applyAlignment="1">
      <alignment horizontal="right" vertical="center"/>
    </xf>
    <xf numFmtId="165" fontId="18" fillId="3" borderId="0" xfId="0" applyNumberFormat="1" applyFont="1" applyFill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1" fillId="0" borderId="0" xfId="0" applyFont="1"/>
    <xf numFmtId="0" fontId="21" fillId="0" borderId="0" xfId="0" applyFont="1" applyAlignment="1">
      <alignment horizontal="left" vertical="center" wrapText="1"/>
    </xf>
    <xf numFmtId="0" fontId="22" fillId="0" borderId="0" xfId="0" applyFont="1"/>
    <xf numFmtId="0" fontId="13" fillId="6" borderId="0" xfId="0" applyFont="1" applyFill="1" applyAlignment="1">
      <alignment horizontal="left" vertical="center" wrapText="1"/>
    </xf>
    <xf numFmtId="0" fontId="11" fillId="0" borderId="0" xfId="0" applyFont="1"/>
    <xf numFmtId="0" fontId="7" fillId="10" borderId="0" xfId="0" applyFont="1" applyFill="1" applyAlignment="1">
      <alignment horizontal="left" vertical="center"/>
    </xf>
    <xf numFmtId="0" fontId="1" fillId="10" borderId="0" xfId="0" applyFont="1" applyFill="1"/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/>
    <xf numFmtId="0" fontId="1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wrapText="1"/>
    </xf>
    <xf numFmtId="0" fontId="4" fillId="11" borderId="0" xfId="0" applyFont="1" applyFill="1" applyAlignment="1">
      <alignment horizontal="left" vertical="center" wrapText="1"/>
    </xf>
    <xf numFmtId="0" fontId="1" fillId="11" borderId="0" xfId="0" applyFont="1" applyFill="1"/>
    <xf numFmtId="0" fontId="4" fillId="6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6" fillId="10" borderId="0" xfId="0" applyFont="1" applyFill="1" applyAlignment="1">
      <alignment horizontal="left" vertical="center" wrapText="1"/>
    </xf>
    <xf numFmtId="165" fontId="17" fillId="10" borderId="0" xfId="0" applyNumberFormat="1" applyFont="1" applyFill="1" applyAlignment="1">
      <alignment horizontal="center" vertical="center"/>
    </xf>
    <xf numFmtId="0" fontId="13" fillId="9" borderId="0" xfId="0" applyFont="1" applyFill="1" applyAlignment="1">
      <alignment horizontal="left" vertical="center" wrapText="1"/>
    </xf>
    <xf numFmtId="0" fontId="4" fillId="9" borderId="0" xfId="0" applyFont="1" applyFill="1" applyAlignment="1">
      <alignment horizontal="left" vertical="center" wrapText="1"/>
    </xf>
    <xf numFmtId="0" fontId="6" fillId="12" borderId="0" xfId="0" applyFont="1" applyFill="1" applyAlignment="1">
      <alignment horizontal="center" vertical="center"/>
    </xf>
    <xf numFmtId="0" fontId="16" fillId="12" borderId="0" xfId="0" applyFont="1" applyFill="1" applyAlignment="1">
      <alignment horizontal="left" vertical="center" wrapText="1"/>
    </xf>
    <xf numFmtId="0" fontId="1" fillId="12" borderId="0" xfId="0" applyFont="1" applyFill="1"/>
    <xf numFmtId="165" fontId="17" fillId="12" borderId="0" xfId="0" applyNumberFormat="1" applyFont="1" applyFill="1" applyAlignment="1">
      <alignment horizontal="center" vertical="center"/>
    </xf>
    <xf numFmtId="0" fontId="3" fillId="12" borderId="0" xfId="0" applyFont="1" applyFill="1" applyAlignment="1">
      <alignment horizontal="left" vertical="center"/>
    </xf>
    <xf numFmtId="0" fontId="7" fillId="12" borderId="0" xfId="0" applyFont="1" applyFill="1" applyAlignment="1">
      <alignment horizontal="left" vertical="center" wrapText="1"/>
    </xf>
    <xf numFmtId="165" fontId="20" fillId="1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6">
    <dxf>
      <font>
        <b/>
        <color rgb="FFFFFFFF"/>
        <name val="Poppins"/>
      </font>
      <fill>
        <patternFill patternType="solid">
          <fgColor rgb="FF2FA36B"/>
        </patternFill>
      </fill>
    </dxf>
    <dxf>
      <font>
        <b/>
        <color rgb="FF0A2C5C"/>
        <name val="Poppins"/>
      </font>
      <fill>
        <patternFill patternType="solid">
          <fgColor rgb="FFF5A800"/>
        </patternFill>
      </fill>
    </dxf>
    <dxf>
      <font>
        <b/>
        <color rgb="FFFFFFFF"/>
        <name val="Poppins"/>
      </font>
      <fill>
        <patternFill patternType="solid">
          <fgColor rgb="FFD14A3F"/>
        </patternFill>
      </fill>
    </dxf>
    <dxf>
      <font>
        <b/>
        <color rgb="FFFFFFFF"/>
        <name val="Poppins"/>
      </font>
      <fill>
        <patternFill patternType="solid">
          <fgColor rgb="FF2FA36B"/>
        </patternFill>
      </fill>
    </dxf>
    <dxf>
      <font>
        <b/>
        <color rgb="FF0A2C5C"/>
        <name val="Poppins"/>
      </font>
      <fill>
        <patternFill patternType="solid">
          <fgColor rgb="FFF5A800"/>
        </patternFill>
      </fill>
    </dxf>
    <dxf>
      <font>
        <b/>
        <color rgb="FFFFFFFF"/>
        <name val="Poppins"/>
      </font>
      <fill>
        <patternFill patternType="solid">
          <fgColor rgb="FFD14A3F"/>
        </patternFill>
      </fill>
    </dxf>
  </dxfs>
  <tableStyles count="0" defaultTableStyle="TableStyleMedium9" defaultPivotStyle="PivotStyleLight16"/>
  <colors>
    <mruColors>
      <color rgb="FF003865"/>
      <color rgb="FF004A78"/>
      <color rgb="FF00CB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203526</xdr:colOff>
      <xdr:row>24</xdr:row>
      <xdr:rowOff>105834</xdr:rowOff>
    </xdr:from>
    <xdr:to>
      <xdr:col>6</xdr:col>
      <xdr:colOff>24423</xdr:colOff>
      <xdr:row>25</xdr:row>
      <xdr:rowOff>309359</xdr:rowOff>
    </xdr:to>
    <xdr:sp macro="" textlink="">
      <xdr:nvSpPr>
        <xdr:cNvPr id="2" name="Redondear rectángulo de esquina diagonal 1">
          <a:extLst>
            <a:ext uri="{FF2B5EF4-FFF2-40B4-BE49-F238E27FC236}">
              <a16:creationId xmlns:a16="http://schemas.microsoft.com/office/drawing/2014/main" id="{AF49CF05-3293-C8D0-6B8D-D2641EEFD866}"/>
            </a:ext>
          </a:extLst>
        </xdr:cNvPr>
        <xdr:cNvSpPr/>
      </xdr:nvSpPr>
      <xdr:spPr>
        <a:xfrm>
          <a:off x="203526" y="6553526"/>
          <a:ext cx="6423269" cy="382628"/>
        </a:xfrm>
        <a:prstGeom prst="round2DiagRect">
          <a:avLst>
            <a:gd name="adj1" fmla="val 50000"/>
            <a:gd name="adj2" fmla="val 0"/>
          </a:avLst>
        </a:prstGeom>
        <a:solidFill>
          <a:srgbClr val="003865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_tradnl" sz="1100" b="1">
              <a:latin typeface="Trebuchet MS" panose="020B0703020202090204" pitchFamily="34" charset="0"/>
            </a:rPr>
            <a:t>¿Quieres bajar el precio de tu dinero? Habla con tu ejecutivo del banco.</a:t>
          </a:r>
        </a:p>
      </xdr:txBody>
    </xdr:sp>
    <xdr:clientData/>
  </xdr:twoCellAnchor>
  <xdr:twoCellAnchor editAs="oneCell">
    <xdr:from>
      <xdr:col>2</xdr:col>
      <xdr:colOff>146538</xdr:colOff>
      <xdr:row>0</xdr:row>
      <xdr:rowOff>211666</xdr:rowOff>
    </xdr:from>
    <xdr:to>
      <xdr:col>4</xdr:col>
      <xdr:colOff>2061</xdr:colOff>
      <xdr:row>0</xdr:row>
      <xdr:rowOff>903654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417E190-2BF4-4FE5-FAAD-34AAFBD2B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37564" y="211666"/>
          <a:ext cx="1988471" cy="6919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3638176</xdr:colOff>
      <xdr:row>0</xdr:row>
      <xdr:rowOff>171824</xdr:rowOff>
    </xdr:from>
    <xdr:to>
      <xdr:col>2</xdr:col>
      <xdr:colOff>905235</xdr:colOff>
      <xdr:row>0</xdr:row>
      <xdr:rowOff>863812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139F38A-6275-754B-82B2-52AE2EA29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38176" y="171824"/>
          <a:ext cx="1988471" cy="6919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3759200</xdr:colOff>
      <xdr:row>0</xdr:row>
      <xdr:rowOff>304800</xdr:rowOff>
    </xdr:from>
    <xdr:to>
      <xdr:col>2</xdr:col>
      <xdr:colOff>1024378</xdr:colOff>
      <xdr:row>0</xdr:row>
      <xdr:rowOff>996788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E4C4EF6-76B4-8647-A8A8-6C250DBE3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59200" y="304800"/>
          <a:ext cx="1989578" cy="691988"/>
        </a:xfrm>
        <a:prstGeom prst="rect">
          <a:avLst/>
        </a:prstGeom>
      </xdr:spPr>
    </xdr:pic>
    <xdr:clientData/>
  </xdr:twoCellAnchor>
  <xdr:twoCellAnchor>
    <xdr:from>
      <xdr:col>0</xdr:col>
      <xdr:colOff>1422400</xdr:colOff>
      <xdr:row>37</xdr:row>
      <xdr:rowOff>685800</xdr:rowOff>
    </xdr:from>
    <xdr:to>
      <xdr:col>4</xdr:col>
      <xdr:colOff>1503882</xdr:colOff>
      <xdr:row>39</xdr:row>
      <xdr:rowOff>1266</xdr:rowOff>
    </xdr:to>
    <xdr:sp macro="" textlink="">
      <xdr:nvSpPr>
        <xdr:cNvPr id="3" name="Redondear rectángulo de esquina diagonal 2">
          <a:extLst>
            <a:ext uri="{FF2B5EF4-FFF2-40B4-BE49-F238E27FC236}">
              <a16:creationId xmlns:a16="http://schemas.microsoft.com/office/drawing/2014/main" id="{59C71FB4-300A-2C44-AD3A-7993FC8DC831}"/>
            </a:ext>
          </a:extLst>
        </xdr:cNvPr>
        <xdr:cNvSpPr/>
      </xdr:nvSpPr>
      <xdr:spPr>
        <a:xfrm>
          <a:off x="1422400" y="10604500"/>
          <a:ext cx="6406082" cy="382266"/>
        </a:xfrm>
        <a:prstGeom prst="round2DiagRect">
          <a:avLst>
            <a:gd name="adj1" fmla="val 50000"/>
            <a:gd name="adj2" fmla="val 0"/>
          </a:avLst>
        </a:prstGeom>
        <a:solidFill>
          <a:srgbClr val="003865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_tradnl" sz="1100" b="1">
              <a:latin typeface="Trebuchet MS" panose="020B0703020202090204" pitchFamily="34" charset="0"/>
            </a:rPr>
            <a:t>¿Quieres bajar el precio de tu dinero? Habla con tu ejecutivo del banco.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1397000</xdr:colOff>
      <xdr:row>34</xdr:row>
      <xdr:rowOff>165100</xdr:rowOff>
    </xdr:from>
    <xdr:to>
      <xdr:col>4</xdr:col>
      <xdr:colOff>183082</xdr:colOff>
      <xdr:row>36</xdr:row>
      <xdr:rowOff>26666</xdr:rowOff>
    </xdr:to>
    <xdr:sp macro="" textlink="">
      <xdr:nvSpPr>
        <xdr:cNvPr id="2" name="Redondear rectángulo de esquina diagonal 1">
          <a:extLst>
            <a:ext uri="{FF2B5EF4-FFF2-40B4-BE49-F238E27FC236}">
              <a16:creationId xmlns:a16="http://schemas.microsoft.com/office/drawing/2014/main" id="{3532B7B9-2952-FA41-ADD4-3A244F8E3F9C}"/>
            </a:ext>
          </a:extLst>
        </xdr:cNvPr>
        <xdr:cNvSpPr/>
      </xdr:nvSpPr>
      <xdr:spPr>
        <a:xfrm>
          <a:off x="1397000" y="8420100"/>
          <a:ext cx="6406082" cy="382266"/>
        </a:xfrm>
        <a:prstGeom prst="round2DiagRect">
          <a:avLst>
            <a:gd name="adj1" fmla="val 50000"/>
            <a:gd name="adj2" fmla="val 0"/>
          </a:avLst>
        </a:prstGeom>
        <a:solidFill>
          <a:srgbClr val="003865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_tradnl" sz="1100" b="1">
              <a:latin typeface="Trebuchet MS" panose="020B0703020202090204" pitchFamily="34" charset="0"/>
            </a:rPr>
            <a:t>¿Tu mezcla se parece a esta? Habla con tu ejecutivo del banco.</a:t>
          </a:r>
        </a:p>
      </xdr:txBody>
    </xdr:sp>
    <xdr:clientData/>
  </xdr:twoCellAnchor>
  <xdr:twoCellAnchor editAs="oneCell">
    <xdr:from>
      <xdr:col>0</xdr:col>
      <xdr:colOff>3471334</xdr:colOff>
      <xdr:row>0</xdr:row>
      <xdr:rowOff>202824</xdr:rowOff>
    </xdr:from>
    <xdr:to>
      <xdr:col>2</xdr:col>
      <xdr:colOff>738393</xdr:colOff>
      <xdr:row>0</xdr:row>
      <xdr:rowOff>894812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574215B-5154-174C-8978-CC1329A15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71334" y="202824"/>
          <a:ext cx="1991459" cy="69198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3748941</xdr:colOff>
      <xdr:row>0</xdr:row>
      <xdr:rowOff>196688</xdr:rowOff>
    </xdr:from>
    <xdr:to>
      <xdr:col>2</xdr:col>
      <xdr:colOff>1016000</xdr:colOff>
      <xdr:row>0</xdr:row>
      <xdr:rowOff>888676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21203E3-A182-844A-85BF-2204AA115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8941" y="196688"/>
          <a:ext cx="1991459" cy="691988"/>
        </a:xfrm>
        <a:prstGeom prst="rect">
          <a:avLst/>
        </a:prstGeom>
      </xdr:spPr>
    </xdr:pic>
    <xdr:clientData/>
  </xdr:twoCellAnchor>
  <xdr:twoCellAnchor>
    <xdr:from>
      <xdr:col>0</xdr:col>
      <xdr:colOff>1203758</xdr:colOff>
      <xdr:row>23</xdr:row>
      <xdr:rowOff>118114</xdr:rowOff>
    </xdr:from>
    <xdr:to>
      <xdr:col>4</xdr:col>
      <xdr:colOff>0</xdr:colOff>
      <xdr:row>24</xdr:row>
      <xdr:rowOff>165100</xdr:rowOff>
    </xdr:to>
    <xdr:sp macro="" textlink="">
      <xdr:nvSpPr>
        <xdr:cNvPr id="3" name="Redondear rectángulo de esquina diagonal 2">
          <a:extLst>
            <a:ext uri="{FF2B5EF4-FFF2-40B4-BE49-F238E27FC236}">
              <a16:creationId xmlns:a16="http://schemas.microsoft.com/office/drawing/2014/main" id="{67908815-11B1-A44B-848D-5A36C630FC27}"/>
            </a:ext>
          </a:extLst>
        </xdr:cNvPr>
        <xdr:cNvSpPr/>
      </xdr:nvSpPr>
      <xdr:spPr>
        <a:xfrm>
          <a:off x="1203758" y="6874514"/>
          <a:ext cx="6416242" cy="389886"/>
        </a:xfrm>
        <a:prstGeom prst="round2DiagRect">
          <a:avLst>
            <a:gd name="adj1" fmla="val 50000"/>
            <a:gd name="adj2" fmla="val 0"/>
          </a:avLst>
        </a:prstGeom>
        <a:solidFill>
          <a:srgbClr val="003865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_tradnl" sz="1100" b="1">
              <a:latin typeface="Trebuchet MS" panose="020B0703020202090204" pitchFamily="34" charset="0"/>
            </a:rPr>
            <a:t>¿Quieres afinar tu propio número? Habla con tu ejecutivo del banco.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6"/>
  <sheetViews>
    <sheetView showGridLines="0" zoomScale="135" zoomScaleNormal="135" workbookViewId="0">
      <selection activeCell="B12" sqref="B12"/>
    </sheetView>
  </sheetViews>
  <sheetFormatPr baseColWidth="10" defaultColWidth="8.83203125" defaultRowHeight="14"/>
  <cols>
    <col min="1" max="1" width="3" style="1" customWidth="1"/>
    <col min="2" max="2" width="20.5" style="1" customWidth="1"/>
    <col min="3" max="5" width="14" style="1" customWidth="1"/>
    <col min="6" max="6" width="21.1640625" style="1" customWidth="1"/>
    <col min="7" max="7" width="3" style="1" customWidth="1"/>
    <col min="8" max="16384" width="8.83203125" style="1"/>
  </cols>
  <sheetData>
    <row r="1" spans="2:6" ht="83" customHeight="1">
      <c r="B1" s="41"/>
      <c r="C1" s="41"/>
      <c r="D1" s="41"/>
      <c r="E1" s="41"/>
      <c r="F1" s="41"/>
    </row>
    <row r="2" spans="2:6" ht="33.75" customHeight="1">
      <c r="B2" s="43" t="s">
        <v>0</v>
      </c>
      <c r="C2" s="44"/>
      <c r="D2" s="44"/>
      <c r="E2" s="44"/>
      <c r="F2" s="44"/>
    </row>
    <row r="3" spans="2:6" ht="15" customHeight="1">
      <c r="B3" s="46" t="s">
        <v>1</v>
      </c>
      <c r="C3" s="33"/>
      <c r="D3" s="33"/>
      <c r="E3" s="33"/>
      <c r="F3" s="33"/>
    </row>
    <row r="5" spans="2:6" ht="20" customHeight="1">
      <c r="B5" s="47" t="s">
        <v>2</v>
      </c>
      <c r="C5" s="48"/>
      <c r="D5" s="48"/>
      <c r="E5" s="48"/>
      <c r="F5" s="48"/>
    </row>
    <row r="6" spans="2:6" ht="20" customHeight="1">
      <c r="B6" s="48"/>
      <c r="C6" s="48"/>
      <c r="D6" s="48"/>
      <c r="E6" s="48"/>
      <c r="F6" s="48"/>
    </row>
    <row r="7" spans="2:6" ht="20" customHeight="1">
      <c r="B7" s="48"/>
      <c r="C7" s="48"/>
      <c r="D7" s="48"/>
      <c r="E7" s="48"/>
      <c r="F7" s="48"/>
    </row>
    <row r="9" spans="2:6" ht="16" customHeight="1">
      <c r="B9" s="9" t="s">
        <v>3</v>
      </c>
    </row>
    <row r="10" spans="2:6" ht="19.5" customHeight="1">
      <c r="B10" s="10" t="s">
        <v>4</v>
      </c>
      <c r="C10" s="42" t="s">
        <v>5</v>
      </c>
      <c r="D10" s="37"/>
      <c r="E10" s="37"/>
      <c r="F10" s="37"/>
    </row>
    <row r="11" spans="2:6" ht="19.5" customHeight="1">
      <c r="B11" s="11" t="s">
        <v>6</v>
      </c>
      <c r="C11" s="42" t="s">
        <v>7</v>
      </c>
      <c r="D11" s="37"/>
      <c r="E11" s="37"/>
      <c r="F11" s="37"/>
    </row>
    <row r="12" spans="2:6" ht="19.5" customHeight="1">
      <c r="B12" s="57" t="s">
        <v>8</v>
      </c>
      <c r="C12" s="42" t="s">
        <v>9</v>
      </c>
      <c r="D12" s="37"/>
      <c r="E12" s="37"/>
      <c r="F12" s="37"/>
    </row>
    <row r="13" spans="2:6" ht="15" customHeight="1">
      <c r="B13" s="2" t="s">
        <v>10</v>
      </c>
      <c r="C13" s="8"/>
      <c r="D13" s="8"/>
      <c r="E13" s="8"/>
      <c r="F13" s="8"/>
    </row>
    <row r="14" spans="2:6" ht="19.5" customHeight="1">
      <c r="B14" s="3" t="s">
        <v>11</v>
      </c>
      <c r="C14" s="42" t="s">
        <v>12</v>
      </c>
      <c r="D14" s="37"/>
      <c r="E14" s="37"/>
      <c r="F14" s="37"/>
    </row>
    <row r="15" spans="2:6" ht="19.5" customHeight="1">
      <c r="B15" s="12" t="s">
        <v>13</v>
      </c>
      <c r="C15" s="42" t="s">
        <v>14</v>
      </c>
      <c r="D15" s="37"/>
      <c r="E15" s="37"/>
      <c r="F15" s="37"/>
    </row>
    <row r="16" spans="2:6" ht="19.5" customHeight="1">
      <c r="B16" s="4" t="s">
        <v>15</v>
      </c>
      <c r="C16" s="42" t="s">
        <v>16</v>
      </c>
      <c r="D16" s="37"/>
      <c r="E16" s="37"/>
      <c r="F16" s="37"/>
    </row>
    <row r="17" spans="2:6">
      <c r="C17" s="8"/>
      <c r="D17" s="8"/>
      <c r="E17" s="8"/>
      <c r="F17" s="8"/>
    </row>
    <row r="18" spans="2:6" ht="16" customHeight="1">
      <c r="B18" s="9" t="s">
        <v>17</v>
      </c>
      <c r="C18" s="8"/>
      <c r="D18" s="8"/>
      <c r="E18" s="8"/>
      <c r="F18" s="8"/>
    </row>
    <row r="19" spans="2:6" ht="34" customHeight="1">
      <c r="B19" s="5" t="s">
        <v>18</v>
      </c>
      <c r="C19" s="45" t="s">
        <v>19</v>
      </c>
      <c r="D19" s="37"/>
      <c r="E19" s="37"/>
      <c r="F19" s="37"/>
    </row>
    <row r="20" spans="2:6" ht="34" customHeight="1">
      <c r="B20" s="5" t="s">
        <v>20</v>
      </c>
      <c r="C20" s="45" t="s">
        <v>21</v>
      </c>
      <c r="D20" s="37"/>
      <c r="E20" s="37"/>
      <c r="F20" s="37"/>
    </row>
    <row r="21" spans="2:6" ht="34" customHeight="1">
      <c r="B21" s="5" t="s">
        <v>22</v>
      </c>
      <c r="C21" s="45" t="s">
        <v>23</v>
      </c>
      <c r="D21" s="37"/>
      <c r="E21" s="37"/>
      <c r="F21" s="37"/>
    </row>
    <row r="23" spans="2:6" ht="27.75" customHeight="1">
      <c r="B23" s="32" t="s">
        <v>24</v>
      </c>
      <c r="C23" s="33"/>
      <c r="D23" s="33"/>
      <c r="E23" s="33"/>
      <c r="F23" s="33"/>
    </row>
    <row r="24" spans="2:6" ht="39.75" customHeight="1">
      <c r="B24" s="32" t="s">
        <v>25</v>
      </c>
      <c r="C24" s="33"/>
      <c r="D24" s="33"/>
      <c r="E24" s="33"/>
      <c r="F24" s="33"/>
    </row>
    <row r="26" spans="2:6" ht="27.75" customHeight="1">
      <c r="B26" s="40"/>
      <c r="C26" s="33"/>
      <c r="D26" s="33"/>
      <c r="E26" s="33"/>
      <c r="F26" s="33"/>
    </row>
  </sheetData>
  <mergeCells count="16">
    <mergeCell ref="B1:F1"/>
    <mergeCell ref="B26:F26"/>
    <mergeCell ref="C14:F14"/>
    <mergeCell ref="B24:F24"/>
    <mergeCell ref="B2:F2"/>
    <mergeCell ref="C20:F20"/>
    <mergeCell ref="C12:F12"/>
    <mergeCell ref="B3:F3"/>
    <mergeCell ref="C21:F21"/>
    <mergeCell ref="C16:F16"/>
    <mergeCell ref="B5:F7"/>
    <mergeCell ref="C15:F15"/>
    <mergeCell ref="C11:F11"/>
    <mergeCell ref="B23:F23"/>
    <mergeCell ref="C10:F10"/>
    <mergeCell ref="C19:F19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showGridLines="0" zoomScale="135" zoomScaleNormal="170" workbookViewId="0">
      <pane ySplit="4" topLeftCell="A5" activePane="bottomLeft" state="frozen"/>
      <selection pane="bottomLeft" sqref="A1:XFD1"/>
    </sheetView>
  </sheetViews>
  <sheetFormatPr baseColWidth="10" defaultColWidth="8.83203125" defaultRowHeight="14"/>
  <cols>
    <col min="1" max="1" width="60" style="1" customWidth="1"/>
    <col min="2" max="2" width="2" style="1" customWidth="1"/>
    <col min="3" max="3" width="19" style="1" customWidth="1"/>
    <col min="4" max="4" width="2" style="1" customWidth="1"/>
    <col min="5" max="5" width="44" style="1" customWidth="1"/>
    <col min="6" max="16384" width="8.83203125" style="1"/>
  </cols>
  <sheetData>
    <row r="1" spans="1:5" ht="83" customHeight="1"/>
    <row r="2" spans="1:5" ht="25.5" customHeight="1">
      <c r="A2" s="17" t="s">
        <v>26</v>
      </c>
    </row>
    <row r="3" spans="1:5" ht="18" customHeight="1">
      <c r="A3" s="32" t="s">
        <v>27</v>
      </c>
      <c r="B3" s="33"/>
      <c r="C3" s="33"/>
      <c r="D3" s="33"/>
      <c r="E3" s="33"/>
    </row>
    <row r="4" spans="1:5" ht="12" customHeight="1">
      <c r="A4" s="32" t="s">
        <v>28</v>
      </c>
      <c r="B4" s="33"/>
      <c r="C4" s="33"/>
      <c r="D4" s="33"/>
      <c r="E4" s="33"/>
    </row>
    <row r="5" spans="1:5" ht="21.75" customHeight="1">
      <c r="A5" s="38" t="s">
        <v>29</v>
      </c>
      <c r="B5" s="39"/>
      <c r="C5" s="39"/>
      <c r="D5" s="39"/>
      <c r="E5" s="39"/>
    </row>
    <row r="6" spans="1:5" ht="28" customHeight="1">
      <c r="A6" s="14" t="s">
        <v>30</v>
      </c>
      <c r="C6" s="15"/>
      <c r="E6" s="32" t="s">
        <v>31</v>
      </c>
    </row>
    <row r="7" spans="1:5" ht="28" customHeight="1">
      <c r="A7" s="14" t="s">
        <v>32</v>
      </c>
      <c r="C7" s="15"/>
      <c r="E7" s="32" t="s">
        <v>33</v>
      </c>
    </row>
    <row r="8" spans="1:5" ht="12" customHeight="1"/>
    <row r="9" spans="1:5" ht="21.75" customHeight="1">
      <c r="A9" s="38" t="s">
        <v>34</v>
      </c>
      <c r="B9" s="39"/>
      <c r="C9" s="39"/>
      <c r="D9" s="39"/>
      <c r="E9" s="39"/>
    </row>
    <row r="10" spans="1:5" ht="35" customHeight="1">
      <c r="A10" s="14" t="s">
        <v>35</v>
      </c>
      <c r="C10" s="16"/>
      <c r="E10" s="6" t="s">
        <v>36</v>
      </c>
    </row>
    <row r="11" spans="1:5" ht="39" customHeight="1">
      <c r="A11" s="14" t="s">
        <v>37</v>
      </c>
      <c r="C11" s="16"/>
      <c r="E11" s="6" t="s">
        <v>38</v>
      </c>
    </row>
    <row r="12" spans="1:5" ht="35" customHeight="1">
      <c r="A12" s="14" t="s">
        <v>39</v>
      </c>
      <c r="C12" s="16">
        <v>0.25</v>
      </c>
      <c r="E12" s="32" t="s">
        <v>40</v>
      </c>
    </row>
    <row r="13" spans="1:5" ht="8" customHeight="1"/>
    <row r="14" spans="1:5" ht="27.75" customHeight="1">
      <c r="A14" s="49" t="str">
        <f>IF((C6+C7)=0,"Llena tus datos para ver tu diagnóstico.",IF(OR(C6&lt;0,C7&lt;0,C10&lt;0,C11&lt;0),"Revisa tus cifras: no debería haber valores negativos.","Listo. Ya puedes ir a la hoja ""Tu diagnóstico""."))</f>
        <v>Llena tus datos para ver tu diagnóstico.</v>
      </c>
      <c r="B14" s="50"/>
      <c r="C14" s="50"/>
      <c r="D14" s="50"/>
      <c r="E14" s="50"/>
    </row>
    <row r="15" spans="1:5" ht="12" customHeight="1"/>
    <row r="16" spans="1:5" ht="24" customHeight="1">
      <c r="A16" s="32" t="s">
        <v>24</v>
      </c>
      <c r="B16" s="33"/>
      <c r="C16" s="33"/>
      <c r="D16" s="33"/>
      <c r="E16" s="33"/>
    </row>
  </sheetData>
  <mergeCells count="9">
    <mergeCell ref="A5:E5"/>
    <mergeCell ref="A3:E3"/>
    <mergeCell ref="A16:E16"/>
    <mergeCell ref="A4:E4"/>
    <mergeCell ref="E7"/>
    <mergeCell ref="E12"/>
    <mergeCell ref="A14:E14"/>
    <mergeCell ref="A9:E9"/>
    <mergeCell ref="E6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9"/>
  <sheetViews>
    <sheetView showGridLines="0" workbookViewId="0">
      <pane ySplit="3" topLeftCell="A15" activePane="bottomLeft" state="frozen"/>
      <selection pane="bottomLeft" activeCell="C16" sqref="C16"/>
    </sheetView>
  </sheetViews>
  <sheetFormatPr baseColWidth="10" defaultColWidth="8.83203125" defaultRowHeight="14"/>
  <cols>
    <col min="1" max="1" width="60" style="1" customWidth="1"/>
    <col min="2" max="2" width="2" style="1" customWidth="1"/>
    <col min="3" max="3" width="19" style="1" customWidth="1"/>
    <col min="4" max="4" width="2" style="1" customWidth="1"/>
    <col min="5" max="5" width="44" style="1" customWidth="1"/>
    <col min="6" max="16384" width="8.83203125" style="1"/>
  </cols>
  <sheetData>
    <row r="1" spans="1:5" ht="83" customHeight="1"/>
    <row r="2" spans="1:5" ht="25.5" customHeight="1">
      <c r="A2" s="13" t="s">
        <v>41</v>
      </c>
    </row>
    <row r="3" spans="1:5" ht="15" customHeight="1">
      <c r="A3" s="32" t="s">
        <v>42</v>
      </c>
      <c r="B3" s="33"/>
      <c r="C3" s="33"/>
      <c r="D3" s="33"/>
      <c r="E3" s="33"/>
    </row>
    <row r="5" spans="1:5" ht="21.75" customHeight="1">
      <c r="A5" s="38" t="s">
        <v>43</v>
      </c>
      <c r="B5" s="39"/>
      <c r="C5" s="39"/>
      <c r="D5" s="39"/>
      <c r="E5" s="39"/>
    </row>
    <row r="6" spans="1:5" ht="18" customHeight="1">
      <c r="A6" s="7" t="s">
        <v>44</v>
      </c>
      <c r="C6" s="18">
        <f>IFERROR(('Tus datos'!C10*(1-'Tus datos'!C12)),"—")</f>
        <v>0</v>
      </c>
    </row>
    <row r="7" spans="1:5" ht="18" customHeight="1">
      <c r="A7" s="7" t="s">
        <v>45</v>
      </c>
      <c r="C7" s="18">
        <f>IFERROR('Tus datos'!C11,"—")</f>
        <v>0</v>
      </c>
    </row>
    <row r="9" spans="1:5" ht="21.75" customHeight="1">
      <c r="A9" s="38" t="s">
        <v>46</v>
      </c>
      <c r="B9" s="39"/>
      <c r="C9" s="39"/>
      <c r="D9" s="39"/>
      <c r="E9" s="39"/>
    </row>
    <row r="10" spans="1:5" ht="18" customHeight="1">
      <c r="A10" s="7" t="s">
        <v>47</v>
      </c>
      <c r="C10" s="19">
        <f>IFERROR('Tus datos'!C6+'Tus datos'!C7,"—")</f>
        <v>0</v>
      </c>
    </row>
    <row r="11" spans="1:5" ht="18" customHeight="1">
      <c r="A11" s="7" t="s">
        <v>48</v>
      </c>
      <c r="C11" s="18" t="str">
        <f>IFERROR('Tus datos'!C6/C10,"—")</f>
        <v>—</v>
      </c>
    </row>
    <row r="12" spans="1:5" ht="18" customHeight="1">
      <c r="A12" s="7" t="s">
        <v>49</v>
      </c>
      <c r="C12" s="18" t="str">
        <f>IFERROR('Tus datos'!C7/C10,"—")</f>
        <v>—</v>
      </c>
    </row>
    <row r="14" spans="1:5" ht="21.75" customHeight="1">
      <c r="A14" s="38" t="s">
        <v>50</v>
      </c>
      <c r="B14" s="39"/>
      <c r="C14" s="39"/>
      <c r="D14" s="39"/>
      <c r="E14" s="39"/>
    </row>
    <row r="15" spans="1:5" ht="27" customHeight="1">
      <c r="A15" s="7" t="s">
        <v>51</v>
      </c>
      <c r="C15" s="18" t="str">
        <f>IFERROR(C11*('Tus datos'!C10*(1-'Tus datos'!C12)),"—")</f>
        <v>—</v>
      </c>
    </row>
    <row r="16" spans="1:5" ht="18" customHeight="1">
      <c r="A16" s="7" t="s">
        <v>52</v>
      </c>
      <c r="C16" s="18" t="str">
        <f>IFERROR(C12*'Tus datos'!C11,"—")</f>
        <v>—</v>
      </c>
    </row>
    <row r="18" spans="1:5" ht="34" customHeight="1">
      <c r="A18" s="53" t="s">
        <v>53</v>
      </c>
      <c r="B18" s="39"/>
      <c r="C18" s="54" t="str">
        <f>IFERROR(C15+C16,"—")</f>
        <v>—</v>
      </c>
      <c r="D18" s="39"/>
      <c r="E18" s="23"/>
    </row>
    <row r="19" spans="1:5" ht="16" customHeight="1">
      <c r="A19" s="32" t="s">
        <v>54</v>
      </c>
      <c r="B19" s="33"/>
      <c r="C19" s="33"/>
      <c r="D19" s="33"/>
      <c r="E19" s="33"/>
    </row>
    <row r="21" spans="1:5" ht="21.75" customHeight="1">
      <c r="A21" s="38" t="s">
        <v>55</v>
      </c>
      <c r="B21" s="39"/>
      <c r="C21" s="39"/>
      <c r="D21" s="39"/>
      <c r="E21" s="39"/>
    </row>
    <row r="22" spans="1:5" ht="18" customHeight="1">
      <c r="A22" s="7" t="s">
        <v>56</v>
      </c>
      <c r="C22" s="18" t="str">
        <f>IFERROR(C16/(C15+C16),"—")</f>
        <v>—</v>
      </c>
    </row>
    <row r="23" spans="1:5" ht="18" customHeight="1">
      <c r="A23" s="7" t="s">
        <v>57</v>
      </c>
      <c r="C23" s="18" t="str">
        <f>IFERROR(C15/(C15+C16),"—")</f>
        <v>—</v>
      </c>
    </row>
    <row r="25" spans="1:5" ht="40" customHeight="1">
      <c r="A25" s="55" t="str">
        <f>IF(NOT(ISNUMBER(C12)),"Llena tus datos en ""Tus datos"" para ver tu semáforo.",IF(C12&gt;0.7,"ROJO — Tu mezcla está muy cargada a tu dinero caro. Cada quetzal que financias con capital propio te cuesta "&amp;TEXT('Tus datos'!C11,"0.0%")&amp;" en vez de "&amp;TEXT(('Tus datos'!C10*(1-'Tus datos'!C12)),"0.0%")&amp;" de la deuda.",IF(C12&gt;=0.5,"AMARILLO — Tu mezcla se está cargando a tu dinero caro. Mira cuánto pesa tu capital propio frente a tu deuda.","VERDE — Tu mezcla se apoya en el lado barato. Buen equilibrio entre deuda y capital propio.")))</f>
        <v>Llena tus datos en "Tus datos" para ver tu semáforo.</v>
      </c>
      <c r="B25" s="37"/>
      <c r="C25" s="37"/>
      <c r="D25" s="37"/>
      <c r="E25" s="37"/>
    </row>
    <row r="27" spans="1:5" ht="30" customHeight="1">
      <c r="A27" s="51" t="str">
        <f>IF(NOT(ISNUMBER(C12)),"","Financiar con tu propio dinero te cuesta "&amp;TEXT('Tus datos'!C11,"0.0%")&amp;" en vez de "&amp;TEXT(('Tus datos'!C10*(1-'Tus datos'!C12)),"0.0%")&amp;". Esa diferencia es el precio de usar el capital caro.")</f>
        <v/>
      </c>
      <c r="B27" s="33"/>
      <c r="C27" s="33"/>
      <c r="D27" s="33"/>
      <c r="E27" s="33"/>
    </row>
    <row r="29" spans="1:5" ht="21.75" customHeight="1">
      <c r="A29" s="38" t="s">
        <v>58</v>
      </c>
      <c r="B29" s="39"/>
      <c r="C29" s="39"/>
      <c r="D29" s="39"/>
      <c r="E29" s="39"/>
    </row>
    <row r="30" spans="1:5" ht="22" customHeight="1">
      <c r="A30" s="14" t="s">
        <v>59</v>
      </c>
      <c r="C30" s="15"/>
    </row>
    <row r="31" spans="1:5" ht="18" customHeight="1">
      <c r="A31" s="14" t="s">
        <v>60</v>
      </c>
      <c r="C31" s="19">
        <f>IFERROR('Tus datos'!C6+C30,"—")</f>
        <v>0</v>
      </c>
    </row>
    <row r="32" spans="1:5" ht="18" customHeight="1">
      <c r="A32" s="14" t="s">
        <v>61</v>
      </c>
      <c r="C32" s="19">
        <f>IFERROR('Tus datos'!C7-C30,"—")</f>
        <v>0</v>
      </c>
    </row>
    <row r="33" spans="1:5" ht="18" customHeight="1">
      <c r="A33" s="2" t="s">
        <v>62</v>
      </c>
      <c r="C33" s="21" t="str">
        <f>IFERROR((C31/(C31+C32))*('Tus datos'!C10*(1-'Tus datos'!C12))+(C32/(C31+C32))*'Tus datos'!C11,"—")</f>
        <v>—</v>
      </c>
    </row>
    <row r="34" spans="1:5" ht="18" customHeight="1">
      <c r="A34" s="2" t="s">
        <v>63</v>
      </c>
      <c r="C34" s="22" t="str">
        <f>IFERROR(((C15+C16)-C33)*100,"—")</f>
        <v>—</v>
      </c>
    </row>
    <row r="35" spans="1:5" ht="30" customHeight="1">
      <c r="A35" s="51" t="str">
        <f>IF(OR(NOT(ISNUMBER(C30)),C30=0),"Escribe un monto arriba para simular el cambio.","Tu WACC pasaría de "&amp;TEXT(C15+C16,"0.0%")&amp;" a "&amp;TEXT(C33,"0.0%")&amp;IF((C15+C16-C33)&gt;0," — baja "&amp;TEXT((C15+C16-C33)*100,"0.0")&amp;" p.p.",IF((C15+C16-C33)&lt;0," — sube "&amp;TEXT((C33-(C15+C16))*100,"0.0")&amp;" p.p."," — no cambia"))&amp;".")</f>
        <v>Escribe un monto arriba para simular el cambio.</v>
      </c>
      <c r="B35" s="33"/>
      <c r="C35" s="33"/>
      <c r="D35" s="33"/>
      <c r="E35" s="33"/>
    </row>
    <row r="36" spans="1:5">
      <c r="A36" s="32" t="s">
        <v>64</v>
      </c>
      <c r="B36" s="33"/>
      <c r="C36" s="33"/>
      <c r="D36" s="33"/>
      <c r="E36" s="33"/>
    </row>
    <row r="37" spans="1:5" ht="21.75" customHeight="1">
      <c r="A37" s="38" t="s">
        <v>65</v>
      </c>
      <c r="B37" s="39"/>
      <c r="C37" s="39"/>
      <c r="D37" s="39"/>
      <c r="E37" s="39"/>
    </row>
    <row r="38" spans="1:5" ht="57" customHeight="1">
      <c r="A38" s="52" t="s">
        <v>66</v>
      </c>
      <c r="B38" s="33"/>
      <c r="C38" s="33"/>
      <c r="D38" s="33"/>
      <c r="E38" s="33"/>
    </row>
    <row r="39" spans="1:5" ht="27.75" customHeight="1">
      <c r="A39" s="40"/>
      <c r="B39" s="33"/>
      <c r="C39" s="33"/>
      <c r="D39" s="33"/>
      <c r="E39" s="33"/>
    </row>
  </sheetData>
  <mergeCells count="16">
    <mergeCell ref="A3:E3"/>
    <mergeCell ref="A27:E27"/>
    <mergeCell ref="A39:E39"/>
    <mergeCell ref="A29:E29"/>
    <mergeCell ref="A38:E38"/>
    <mergeCell ref="A14:E14"/>
    <mergeCell ref="A9:E9"/>
    <mergeCell ref="A18:B18"/>
    <mergeCell ref="A37:E37"/>
    <mergeCell ref="C18:D18"/>
    <mergeCell ref="A19:E19"/>
    <mergeCell ref="A35:E35"/>
    <mergeCell ref="A36:E36"/>
    <mergeCell ref="A5:E5"/>
    <mergeCell ref="A21:E21"/>
    <mergeCell ref="A25:E25"/>
  </mergeCells>
  <conditionalFormatting sqref="A25:E25">
    <cfRule type="expression" dxfId="5" priority="1">
      <formula>AND(ISNUMBER($C$12),$C$12&gt;0.7)</formula>
    </cfRule>
    <cfRule type="expression" dxfId="4" priority="2">
      <formula>AND(ISNUMBER($C$12),$C$12&gt;=0.5,$C$12&lt;=0.7)</formula>
    </cfRule>
    <cfRule type="expression" dxfId="3" priority="3">
      <formula>AND(ISNUMBER($C$12),$C$12&lt;0.5)</formula>
    </cfRule>
  </conditionalFormatting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6"/>
  <sheetViews>
    <sheetView showGridLines="0" zoomScale="125" zoomScaleNormal="135" workbookViewId="0">
      <pane ySplit="4" topLeftCell="A14" activePane="bottomLeft" state="frozen"/>
      <selection pane="bottomLeft" activeCell="A24" sqref="A24:E24"/>
    </sheetView>
  </sheetViews>
  <sheetFormatPr baseColWidth="10" defaultColWidth="8.83203125" defaultRowHeight="14"/>
  <cols>
    <col min="1" max="1" width="60" style="1" customWidth="1"/>
    <col min="2" max="2" width="2" style="1" customWidth="1"/>
    <col min="3" max="4" width="19" style="1" customWidth="1"/>
    <col min="5" max="5" width="24" style="1" customWidth="1"/>
    <col min="6" max="16384" width="8.83203125" style="1"/>
  </cols>
  <sheetData>
    <row r="1" spans="1:5" ht="83" customHeight="1"/>
    <row r="2" spans="1:5" ht="25.5" customHeight="1">
      <c r="A2" s="29" t="s">
        <v>67</v>
      </c>
    </row>
    <row r="3" spans="1:5" ht="15" customHeight="1">
      <c r="A3" s="32" t="s">
        <v>68</v>
      </c>
      <c r="B3" s="33"/>
      <c r="C3" s="33"/>
      <c r="D3" s="33"/>
      <c r="E3" s="33"/>
    </row>
    <row r="5" spans="1:5" ht="21.75" customHeight="1">
      <c r="A5" s="38" t="s">
        <v>69</v>
      </c>
      <c r="B5" s="39"/>
      <c r="C5" s="39"/>
      <c r="D5" s="39"/>
      <c r="E5" s="39"/>
    </row>
    <row r="6" spans="1:5" ht="18" customHeight="1">
      <c r="A6" s="14" t="s">
        <v>30</v>
      </c>
      <c r="C6" s="24">
        <v>10000000</v>
      </c>
    </row>
    <row r="7" spans="1:5" ht="18" customHeight="1">
      <c r="A7" s="14" t="s">
        <v>32</v>
      </c>
      <c r="C7" s="24">
        <v>25000000</v>
      </c>
    </row>
    <row r="8" spans="1:5" ht="18" customHeight="1">
      <c r="A8" s="14" t="s">
        <v>70</v>
      </c>
      <c r="C8" s="25">
        <v>0.1</v>
      </c>
    </row>
    <row r="9" spans="1:5" ht="18" customHeight="1">
      <c r="A9" s="14" t="s">
        <v>71</v>
      </c>
      <c r="C9" s="25">
        <v>0.2</v>
      </c>
    </row>
    <row r="10" spans="1:5" ht="18" customHeight="1">
      <c r="A10" s="14" t="s">
        <v>39</v>
      </c>
      <c r="C10" s="25">
        <v>0.25</v>
      </c>
    </row>
    <row r="12" spans="1:5" ht="21.75" customHeight="1">
      <c r="A12" s="38" t="s">
        <v>72</v>
      </c>
      <c r="B12" s="39"/>
      <c r="C12" s="39"/>
      <c r="D12" s="39"/>
      <c r="E12" s="39"/>
    </row>
    <row r="13" spans="1:5" ht="18" customHeight="1">
      <c r="A13" s="14" t="s">
        <v>73</v>
      </c>
      <c r="C13" s="18">
        <f>C8*(1-C10)</f>
        <v>7.5000000000000011E-2</v>
      </c>
    </row>
    <row r="14" spans="1:5" ht="18" customHeight="1">
      <c r="A14" s="14" t="s">
        <v>47</v>
      </c>
      <c r="C14" s="19">
        <f>C6+C7</f>
        <v>35000000</v>
      </c>
    </row>
    <row r="15" spans="1:5" ht="18" customHeight="1">
      <c r="A15" s="14" t="s">
        <v>48</v>
      </c>
      <c r="C15" s="18">
        <f>C6/C14</f>
        <v>0.2857142857142857</v>
      </c>
    </row>
    <row r="16" spans="1:5" ht="18" customHeight="1">
      <c r="A16" s="14" t="s">
        <v>49</v>
      </c>
      <c r="C16" s="18">
        <f>C7/C14</f>
        <v>0.7142857142857143</v>
      </c>
    </row>
    <row r="17" spans="1:5" ht="18" customHeight="1">
      <c r="A17" s="14" t="s">
        <v>74</v>
      </c>
      <c r="C17" s="18">
        <f>C15*C13</f>
        <v>2.1428571428571432E-2</v>
      </c>
    </row>
    <row r="18" spans="1:5" ht="18" customHeight="1">
      <c r="A18" s="14" t="s">
        <v>52</v>
      </c>
      <c r="C18" s="18">
        <f>C16*C9</f>
        <v>0.14285714285714288</v>
      </c>
    </row>
    <row r="20" spans="1:5" ht="34" customHeight="1">
      <c r="A20" s="58" t="s">
        <v>75</v>
      </c>
      <c r="B20" s="59"/>
      <c r="C20" s="60">
        <f>C17+C18</f>
        <v>0.16428571428571431</v>
      </c>
      <c r="D20" s="59"/>
      <c r="E20" s="61"/>
    </row>
    <row r="21" spans="1:5" ht="16" customHeight="1">
      <c r="A21" s="32" t="s">
        <v>76</v>
      </c>
      <c r="B21" s="33"/>
      <c r="C21" s="33"/>
      <c r="D21" s="33"/>
      <c r="E21" s="33"/>
    </row>
    <row r="22" spans="1:5" ht="40" customHeight="1">
      <c r="A22" s="56" t="str">
        <f>"ROJO — Su mezcla está muy cargada a su dinero caro. Cada quetzal financiado con capital propio le cuesta "&amp;TEXT(C9,"0.0%")&amp;" en vez de "&amp;TEXT(C13,"0.0%")&amp;" de la deuda."</f>
        <v>ROJO — Su mezcla está muy cargada a su dinero caro. Cada quetzal financiado con capital propio le cuesta 20.0% en vez de 7.5% de la deuda.</v>
      </c>
      <c r="B22" s="33"/>
      <c r="C22" s="33"/>
      <c r="D22" s="33"/>
      <c r="E22" s="33"/>
    </row>
    <row r="24" spans="1:5" ht="21.75" customHeight="1">
      <c r="A24" s="38" t="s">
        <v>77</v>
      </c>
      <c r="B24" s="39"/>
      <c r="C24" s="39"/>
      <c r="D24" s="39"/>
      <c r="E24" s="39"/>
    </row>
    <row r="25" spans="1:5" ht="16" customHeight="1">
      <c r="C25" s="26" t="s">
        <v>78</v>
      </c>
      <c r="D25" s="26" t="s">
        <v>79</v>
      </c>
    </row>
    <row r="26" spans="1:5" ht="18" customHeight="1">
      <c r="A26" s="14" t="s">
        <v>80</v>
      </c>
      <c r="C26" s="24">
        <v>10000000</v>
      </c>
      <c r="D26" s="27">
        <f>C6</f>
        <v>10000000</v>
      </c>
    </row>
    <row r="27" spans="1:5" ht="18" customHeight="1">
      <c r="A27" s="14" t="s">
        <v>81</v>
      </c>
      <c r="C27" s="24">
        <v>15000000</v>
      </c>
      <c r="D27" s="27">
        <f>C7</f>
        <v>25000000</v>
      </c>
    </row>
    <row r="28" spans="1:5" ht="18" customHeight="1">
      <c r="A28" s="14" t="s">
        <v>82</v>
      </c>
      <c r="C28" s="28">
        <f>C26/(C26+C27)</f>
        <v>0.4</v>
      </c>
      <c r="D28" s="28">
        <f>C15</f>
        <v>0.2857142857142857</v>
      </c>
    </row>
    <row r="29" spans="1:5" ht="18" customHeight="1">
      <c r="A29" s="14" t="s">
        <v>83</v>
      </c>
      <c r="C29" s="28">
        <f>C27/(C26+C27)</f>
        <v>0.6</v>
      </c>
      <c r="D29" s="28">
        <f>C16</f>
        <v>0.7142857142857143</v>
      </c>
    </row>
    <row r="30" spans="1:5" ht="20" customHeight="1">
      <c r="A30" s="30" t="s">
        <v>84</v>
      </c>
      <c r="C30" s="21">
        <f>(C26/(C26+C27))*C13+(C27/(C26+C27))*C9</f>
        <v>0.15</v>
      </c>
      <c r="D30" s="21">
        <f>C20</f>
        <v>0.16428571428571431</v>
      </c>
    </row>
    <row r="32" spans="1:5" ht="40" customHeight="1">
      <c r="A32" s="36" t="str">
        <f>"Al meter Q"&amp;TEXT(C7-C27,"#,##0")&amp;" de su propio dinero en vez de deuda, el dueño cambió capital barato por caro y su WACC subió de "&amp;TEXT(C30,"0.0%")&amp;" a "&amp;TEXT(D30,"0.0%")&amp;". Ser ""prudente"" tuvo precio."</f>
        <v>Al meter Q10,000,000 de su propio dinero en vez de deuda, el dueño cambió capital barato por caro y su WACC subió de 15.0% a 16.4%. Ser "prudente" tuvo precio.</v>
      </c>
      <c r="B32" s="37"/>
      <c r="C32" s="37"/>
      <c r="D32" s="37"/>
      <c r="E32" s="37"/>
    </row>
    <row r="34" spans="1:5" ht="27.75" customHeight="1">
      <c r="A34" s="32" t="s">
        <v>85</v>
      </c>
      <c r="B34" s="33"/>
      <c r="C34" s="33"/>
      <c r="D34" s="33"/>
      <c r="E34" s="33"/>
    </row>
    <row r="36" spans="1:5" ht="27.75" customHeight="1">
      <c r="A36" s="40"/>
      <c r="B36" s="33"/>
      <c r="C36" s="33"/>
      <c r="D36" s="33"/>
      <c r="E36" s="33"/>
    </row>
  </sheetData>
  <mergeCells count="11">
    <mergeCell ref="A22:E22"/>
    <mergeCell ref="A36:E36"/>
    <mergeCell ref="A5:E5"/>
    <mergeCell ref="A21:E21"/>
    <mergeCell ref="A3:E3"/>
    <mergeCell ref="A20:B20"/>
    <mergeCell ref="C20:D20"/>
    <mergeCell ref="A34:E34"/>
    <mergeCell ref="A12:E12"/>
    <mergeCell ref="A24:E24"/>
    <mergeCell ref="A32:E32"/>
  </mergeCells>
  <conditionalFormatting sqref="A22:E22">
    <cfRule type="expression" dxfId="2" priority="1">
      <formula>AND(ISNUMBER($C$16),$C$16&gt;0.7)</formula>
    </cfRule>
    <cfRule type="expression" dxfId="1" priority="2">
      <formula>AND(ISNUMBER($C$16),$C$16&gt;=0.5,$C$16&lt;=0.7)</formula>
    </cfRule>
    <cfRule type="expression" dxfId="0" priority="3">
      <formula>AND(ISNUMBER($C$16),$C$16&lt;0.5)</formula>
    </cfRule>
  </conditionalFormatting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4"/>
  <sheetViews>
    <sheetView showGridLines="0" tabSelected="1" workbookViewId="0">
      <pane ySplit="5" topLeftCell="A6" activePane="bottomLeft" state="frozen"/>
      <selection pane="bottomLeft" activeCell="H15" sqref="H15"/>
    </sheetView>
  </sheetViews>
  <sheetFormatPr baseColWidth="10" defaultColWidth="8.83203125" defaultRowHeight="14"/>
  <cols>
    <col min="1" max="1" width="60" style="1" customWidth="1"/>
    <col min="2" max="2" width="2" style="1" customWidth="1"/>
    <col min="3" max="4" width="19" style="1" customWidth="1"/>
    <col min="5" max="5" width="24" style="1" customWidth="1"/>
    <col min="6" max="16384" width="8.83203125" style="1"/>
  </cols>
  <sheetData>
    <row r="1" spans="1:5" ht="83" customHeight="1"/>
    <row r="2" spans="1:5" ht="25.5" customHeight="1">
      <c r="A2" s="29" t="s">
        <v>86</v>
      </c>
    </row>
    <row r="3" spans="1:5" ht="16" customHeight="1">
      <c r="A3" s="34" t="s">
        <v>87</v>
      </c>
      <c r="B3" s="35"/>
      <c r="C3" s="35"/>
      <c r="D3" s="35"/>
      <c r="E3" s="35"/>
    </row>
    <row r="4" spans="1:5" ht="36" customHeight="1">
      <c r="A4" s="32" t="s">
        <v>88</v>
      </c>
      <c r="B4" s="33"/>
      <c r="C4" s="33"/>
      <c r="D4" s="33"/>
      <c r="E4" s="33"/>
    </row>
    <row r="6" spans="1:5" ht="21.75" customHeight="1">
      <c r="A6" s="38" t="s">
        <v>89</v>
      </c>
      <c r="B6" s="39"/>
      <c r="C6" s="39"/>
      <c r="D6" s="39"/>
      <c r="E6" s="39"/>
    </row>
    <row r="7" spans="1:5" ht="18" customHeight="1">
      <c r="A7" s="14" t="s">
        <v>90</v>
      </c>
      <c r="C7" s="25">
        <v>4.5999999999999999E-2</v>
      </c>
    </row>
    <row r="8" spans="1:5" ht="18" customHeight="1">
      <c r="A8" s="14" t="s">
        <v>91</v>
      </c>
      <c r="C8" s="31">
        <v>0.72</v>
      </c>
    </row>
    <row r="9" spans="1:5" ht="18" customHeight="1">
      <c r="A9" s="14" t="s">
        <v>92</v>
      </c>
      <c r="C9" s="25">
        <v>4.2299999999999997E-2</v>
      </c>
    </row>
    <row r="10" spans="1:5" ht="18" customHeight="1">
      <c r="A10" s="14" t="s">
        <v>93</v>
      </c>
      <c r="C10" s="25">
        <v>3.2399999999999998E-2</v>
      </c>
    </row>
    <row r="11" spans="1:5" ht="18" customHeight="1">
      <c r="A11" s="14" t="s">
        <v>94</v>
      </c>
      <c r="C11" s="25">
        <v>3.5999999999999997E-2</v>
      </c>
    </row>
    <row r="12" spans="1:5" ht="18" customHeight="1">
      <c r="A12" s="14" t="s">
        <v>95</v>
      </c>
      <c r="C12" s="25">
        <v>5.5E-2</v>
      </c>
    </row>
    <row r="14" spans="1:5" ht="21.75" customHeight="1">
      <c r="A14" s="38" t="s">
        <v>96</v>
      </c>
      <c r="B14" s="39"/>
      <c r="C14" s="39"/>
      <c r="D14" s="39"/>
      <c r="E14" s="39"/>
    </row>
    <row r="15" spans="1:5" ht="18" customHeight="1">
      <c r="A15" s="14" t="s">
        <v>97</v>
      </c>
      <c r="C15" s="18">
        <f>C7+C8*C9</f>
        <v>7.6455999999999996E-2</v>
      </c>
    </row>
    <row r="16" spans="1:5" ht="18" customHeight="1">
      <c r="A16" s="14" t="s">
        <v>98</v>
      </c>
      <c r="C16" s="18">
        <f>C15+C10</f>
        <v>0.10885599999999999</v>
      </c>
    </row>
    <row r="17" spans="1:5" ht="18" customHeight="1">
      <c r="A17" s="14" t="s">
        <v>99</v>
      </c>
      <c r="C17" s="18">
        <f>C16+C11</f>
        <v>0.14485599999999998</v>
      </c>
    </row>
    <row r="18" spans="1:5" ht="34" customHeight="1">
      <c r="A18" s="62" t="s">
        <v>100</v>
      </c>
      <c r="B18" s="59"/>
      <c r="C18" s="63">
        <f>C17+C12</f>
        <v>0.19985599999999998</v>
      </c>
      <c r="D18" s="59"/>
      <c r="E18" s="20"/>
    </row>
    <row r="20" spans="1:5" ht="40" customHeight="1">
      <c r="A20" s="36" t="str">
        <f>"El mercado, para un diversificado, pediría ~"&amp;TEXT(C16,"0%")&amp;". El dueño, con todo en una sola canasta, ~"&amp;TEXT(C18,"0%")&amp;". Esa brecha es el precio de no diversificar."</f>
        <v>El mercado, para un diversificado, pediría ~11%. El dueño, con todo en una sola canasta, ~20%. Esa brecha es el precio de no diversificar.</v>
      </c>
      <c r="B20" s="37"/>
      <c r="C20" s="37"/>
      <c r="D20" s="37"/>
      <c r="E20" s="37"/>
    </row>
    <row r="22" spans="1:5" ht="24" customHeight="1">
      <c r="A22" s="32" t="s">
        <v>101</v>
      </c>
      <c r="B22" s="33"/>
      <c r="C22" s="33"/>
      <c r="D22" s="33"/>
      <c r="E22" s="33"/>
    </row>
    <row r="24" spans="1:5" ht="27.75" customHeight="1">
      <c r="A24" s="40"/>
      <c r="B24" s="33"/>
      <c r="C24" s="33"/>
      <c r="D24" s="33"/>
      <c r="E24" s="33"/>
    </row>
  </sheetData>
  <mergeCells count="9">
    <mergeCell ref="A22:E22"/>
    <mergeCell ref="A3:E3"/>
    <mergeCell ref="A20:E20"/>
    <mergeCell ref="A6:E6"/>
    <mergeCell ref="A24:E24"/>
    <mergeCell ref="A14:E14"/>
    <mergeCell ref="A18:B18"/>
    <mergeCell ref="C18:D18"/>
    <mergeCell ref="A4:E4"/>
  </mergeCells>
  <pageMargins left="0.75" right="0.75" top="1" bottom="1" header="0.5" footer="0.5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ea3272-7051-4a41-8584-71a2f1c97885">
      <Terms xmlns="http://schemas.microsoft.com/office/infopath/2007/PartnerControls"/>
    </lcf76f155ced4ddcb4097134ff3c332f>
    <TaxCatchAll xmlns="f84bd2c3-b98d-486d-89c4-f630ed59715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3FB12BA5C8B74A817C4CEBCE02AAFD" ma:contentTypeVersion="13" ma:contentTypeDescription="Create a new document." ma:contentTypeScope="" ma:versionID="6ee14454023b0a314d69db2e10730f00">
  <xsd:schema xmlns:xsd="http://www.w3.org/2001/XMLSchema" xmlns:xs="http://www.w3.org/2001/XMLSchema" xmlns:p="http://schemas.microsoft.com/office/2006/metadata/properties" xmlns:ns2="6aea3272-7051-4a41-8584-71a2f1c97885" xmlns:ns3="f84bd2c3-b98d-486d-89c4-f630ed59715d" targetNamespace="http://schemas.microsoft.com/office/2006/metadata/properties" ma:root="true" ma:fieldsID="ca0039975b411340da5b0d227072d3d3" ns2:_="" ns3:_="">
    <xsd:import namespace="6aea3272-7051-4a41-8584-71a2f1c97885"/>
    <xsd:import namespace="f84bd2c3-b98d-486d-89c4-f630ed5971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ea3272-7051-4a41-8584-71a2f1c97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0f1dcce-c527-438c-b5ee-28b60350d3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bd2c3-b98d-486d-89c4-f630ed59715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6aeab67-6c32-4b90-9bc8-b3be124aabf3}" ma:internalName="TaxCatchAll" ma:showField="CatchAllData" ma:web="f84bd2c3-b98d-486d-89c4-f630ed5971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380DAE-B084-4CB8-A187-FC1A05630A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34644D-B46F-49CD-899E-1CC586812B39}">
  <ds:schemaRefs>
    <ds:schemaRef ds:uri="http://schemas.microsoft.com/office/2006/metadata/properties"/>
    <ds:schemaRef ds:uri="http://schemas.microsoft.com/office/infopath/2007/PartnerControls"/>
    <ds:schemaRef ds:uri="6aea3272-7051-4a41-8584-71a2f1c97885"/>
    <ds:schemaRef ds:uri="f84bd2c3-b98d-486d-89c4-f630ed59715d"/>
  </ds:schemaRefs>
</ds:datastoreItem>
</file>

<file path=customXml/itemProps3.xml><?xml version="1.0" encoding="utf-8"?>
<ds:datastoreItem xmlns:ds="http://schemas.openxmlformats.org/officeDocument/2006/customXml" ds:itemID="{8A71890D-4850-4DDF-9304-A2BB4D1EAE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ea3272-7051-4a41-8584-71a2f1c97885"/>
    <ds:schemaRef ds:uri="f84bd2c3-b98d-486d-89c4-f630ed5971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Cómo usar esto</vt:lpstr>
      <vt:lpstr>Tus datos</vt:lpstr>
      <vt:lpstr>Tu diagnóstico</vt:lpstr>
      <vt:lpstr>Ejemplo — Envases del Valle</vt:lpstr>
      <vt:lpstr>¿De dónde sale tu 20%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 precio de tu dinero — Calculadora de WACC</dc:title>
  <dc:subject>Masterclass Banca Empresarial — Módulo 2</dc:subject>
  <dc:creator>Banco Industrial</dc:creator>
  <cp:keywords>WACC; Banco Industrial; Masterclass</cp:keywords>
  <cp:lastModifiedBy>Martinez Monterroso, Luisa Maria</cp:lastModifiedBy>
  <dcterms:created xsi:type="dcterms:W3CDTF">2026-08-07T05:04:57Z</dcterms:created>
  <dcterms:modified xsi:type="dcterms:W3CDTF">2026-08-11T22:57:00Z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0x010100363FB12BA5C8B74A817C4CEBCE02AAFD</vt:lpwstr>
  </property>
  <property fmtid="{D5CDD505-2E9C-101B-9397-08002B2CF9AE}" pid="3" name="MediaServiceImageTags">
    <vt:lpwstr/>
  </property>
</Properties>
</file>