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maurbina/Desktop/2026 BI/BANCA EMPRESARIAL/07 JULIO/MCAPT-936 Master Class 3 formato modulo 1/"/>
    </mc:Choice>
  </mc:AlternateContent>
  <xr:revisionPtr revIDLastSave="0" documentId="13_ncr:1_{27983F29-4B98-3246-9AA5-199104EBB55E}" xr6:coauthVersionLast="47" xr6:coauthVersionMax="47" xr10:uidLastSave="{00000000-0000-0000-0000-000000000000}"/>
  <bookViews>
    <workbookView xWindow="1840" yWindow="760" windowWidth="26060" windowHeight="17720" tabRatio="500" activeTab="3" xr2:uid="{00000000-000D-0000-FFFF-FFFF00000000}"/>
  </bookViews>
  <sheets>
    <sheet name="Cómo usar esto" sheetId="1" r:id="rId1"/>
    <sheet name="Tus datos" sheetId="2" r:id="rId2"/>
    <sheet name="Tu diagnóstico" sheetId="3" r:id="rId3"/>
    <sheet name="Ejemplo — Envases del Valle"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83" i="4" l="1"/>
  <c r="E83" i="4" s="1"/>
  <c r="C83" i="4"/>
  <c r="D82" i="4"/>
  <c r="C82" i="4"/>
  <c r="D81" i="4"/>
  <c r="D84" i="4" s="1"/>
  <c r="C81" i="4"/>
  <c r="C84" i="4" s="1"/>
  <c r="C74" i="4"/>
  <c r="C73" i="4"/>
  <c r="C71" i="4"/>
  <c r="C70" i="4"/>
  <c r="A76" i="4" s="1"/>
  <c r="D65" i="4"/>
  <c r="C64" i="4"/>
  <c r="D62" i="4"/>
  <c r="D50" i="4"/>
  <c r="E50" i="4" s="1"/>
  <c r="C50" i="4"/>
  <c r="D48" i="4"/>
  <c r="C48" i="4"/>
  <c r="E48" i="4" s="1"/>
  <c r="E46" i="4"/>
  <c r="D46" i="4"/>
  <c r="C46" i="4"/>
  <c r="D44" i="4"/>
  <c r="C44" i="4"/>
  <c r="D43" i="4"/>
  <c r="C43" i="4"/>
  <c r="C32" i="4"/>
  <c r="D30" i="4"/>
  <c r="D32" i="4" s="1"/>
  <c r="C30" i="4"/>
  <c r="D24" i="4"/>
  <c r="D60" i="4" s="1"/>
  <c r="C24" i="4"/>
  <c r="C92" i="4" s="1"/>
  <c r="D10" i="4"/>
  <c r="D12" i="4" s="1"/>
  <c r="D47" i="4" s="1"/>
  <c r="C10" i="4"/>
  <c r="C45" i="4" s="1"/>
  <c r="D57" i="3"/>
  <c r="D48" i="3"/>
  <c r="E48" i="3" s="1"/>
  <c r="C48" i="3"/>
  <c r="D47" i="3"/>
  <c r="C47" i="3"/>
  <c r="D46" i="3"/>
  <c r="C46" i="3"/>
  <c r="C39" i="3"/>
  <c r="A41" i="3" s="1"/>
  <c r="C38" i="3"/>
  <c r="C36" i="3"/>
  <c r="C35" i="3"/>
  <c r="C30" i="3"/>
  <c r="C27" i="3"/>
  <c r="C23" i="3"/>
  <c r="C22" i="3"/>
  <c r="D15" i="3"/>
  <c r="C15" i="3"/>
  <c r="E13" i="3"/>
  <c r="D13" i="3"/>
  <c r="C13" i="3"/>
  <c r="D11" i="3"/>
  <c r="C11" i="3"/>
  <c r="D9" i="3"/>
  <c r="C9" i="3"/>
  <c r="D8" i="3"/>
  <c r="C8" i="3"/>
  <c r="D33" i="2"/>
  <c r="D32" i="2"/>
  <c r="D30" i="2"/>
  <c r="C30" i="2"/>
  <c r="C32" i="2" s="1"/>
  <c r="C33" i="2" s="1"/>
  <c r="D24" i="2"/>
  <c r="D23" i="3" s="1"/>
  <c r="C24" i="2"/>
  <c r="C26" i="3" s="1"/>
  <c r="D10" i="2"/>
  <c r="D12" i="2" s="1"/>
  <c r="C10" i="2"/>
  <c r="C12" i="2" s="1"/>
  <c r="C12" i="3" s="1"/>
  <c r="D61" i="4" l="1"/>
  <c r="E43" i="4"/>
  <c r="E82" i="4"/>
  <c r="D45" i="4"/>
  <c r="E45" i="4" s="1"/>
  <c r="C56" i="4"/>
  <c r="E44" i="4"/>
  <c r="D33" i="4"/>
  <c r="D57" i="4"/>
  <c r="E57" i="4" s="1"/>
  <c r="C93" i="4"/>
  <c r="E47" i="3"/>
  <c r="E23" i="3"/>
  <c r="E9" i="3"/>
  <c r="A34" i="2"/>
  <c r="D27" i="3"/>
  <c r="E27" i="3" s="1"/>
  <c r="C40" i="3"/>
  <c r="C10" i="3"/>
  <c r="E15" i="3"/>
  <c r="D28" i="3"/>
  <c r="D49" i="3"/>
  <c r="E11" i="3"/>
  <c r="D22" i="3"/>
  <c r="E22" i="3" s="1"/>
  <c r="D30" i="3"/>
  <c r="E30" i="3" s="1"/>
  <c r="D10" i="3"/>
  <c r="E8" i="3"/>
  <c r="D24" i="3"/>
  <c r="D26" i="3"/>
  <c r="E26" i="3" s="1"/>
  <c r="C49" i="3"/>
  <c r="A86" i="4"/>
  <c r="E84" i="4"/>
  <c r="D14" i="2"/>
  <c r="D12" i="3"/>
  <c r="E12" i="3" s="1"/>
  <c r="E24" i="3"/>
  <c r="C14" i="2"/>
  <c r="C58" i="4"/>
  <c r="D63" i="4"/>
  <c r="E63" i="4" s="1"/>
  <c r="D92" i="4"/>
  <c r="E92" i="4" s="1"/>
  <c r="C21" i="3"/>
  <c r="C29" i="3"/>
  <c r="C58" i="3"/>
  <c r="C12" i="4"/>
  <c r="D21" i="3"/>
  <c r="C24" i="3"/>
  <c r="D29" i="3"/>
  <c r="D58" i="3"/>
  <c r="D58" i="4"/>
  <c r="E58" i="4" s="1"/>
  <c r="C61" i="4"/>
  <c r="E61" i="4" s="1"/>
  <c r="E81" i="4"/>
  <c r="D14" i="4"/>
  <c r="D56" i="4"/>
  <c r="C59" i="4"/>
  <c r="D64" i="4"/>
  <c r="E64" i="4" s="1"/>
  <c r="D93" i="4"/>
  <c r="E93" i="4" s="1"/>
  <c r="C33" i="4"/>
  <c r="A34" i="4" s="1"/>
  <c r="D59" i="4"/>
  <c r="E59" i="4" s="1"/>
  <c r="C62" i="4"/>
  <c r="E62" i="4" s="1"/>
  <c r="C25" i="3"/>
  <c r="D25" i="3"/>
  <c r="C28" i="3"/>
  <c r="E28" i="3" s="1"/>
  <c r="C57" i="3"/>
  <c r="E57" i="3" s="1"/>
  <c r="C57" i="4"/>
  <c r="C65" i="4"/>
  <c r="E65" i="4" s="1"/>
  <c r="C75" i="4"/>
  <c r="C60" i="4"/>
  <c r="E60" i="4" s="1"/>
  <c r="E46" i="3"/>
  <c r="C63" i="4"/>
  <c r="E56" i="4" l="1"/>
  <c r="A51" i="3"/>
  <c r="E10" i="3"/>
  <c r="E49" i="3"/>
  <c r="D16" i="4"/>
  <c r="D49" i="4"/>
  <c r="E29" i="3"/>
  <c r="C47" i="4"/>
  <c r="E47" i="4" s="1"/>
  <c r="C14" i="4"/>
  <c r="E58" i="3"/>
  <c r="D14" i="3"/>
  <c r="D16" i="2"/>
  <c r="E25" i="3"/>
  <c r="E21" i="3"/>
  <c r="C14" i="3"/>
  <c r="C16" i="2"/>
  <c r="E14" i="3" l="1"/>
  <c r="C16" i="4"/>
  <c r="C72" i="4" s="1"/>
  <c r="C49" i="4"/>
  <c r="D60" i="3"/>
  <c r="D56" i="3"/>
  <c r="C37" i="3"/>
  <c r="D16" i="3"/>
  <c r="C60" i="3"/>
  <c r="C16" i="3"/>
  <c r="C56" i="3"/>
  <c r="C59" i="3" s="1"/>
  <c r="E49" i="4"/>
  <c r="D91" i="4"/>
  <c r="D95" i="4"/>
  <c r="D51" i="4"/>
  <c r="D94" i="4" l="1"/>
  <c r="C101" i="4"/>
  <c r="C100" i="4"/>
  <c r="E16" i="3"/>
  <c r="D59" i="3"/>
  <c r="E56" i="3"/>
  <c r="C66" i="3"/>
  <c r="C65" i="3"/>
  <c r="C64" i="3"/>
  <c r="C51" i="4"/>
  <c r="E51" i="4" s="1"/>
  <c r="C91" i="4"/>
  <c r="C94" i="4" s="1"/>
  <c r="C95" i="4"/>
  <c r="E59" i="3" l="1"/>
  <c r="C68" i="3"/>
  <c r="E91" i="4"/>
  <c r="E94" i="4"/>
  <c r="C103" i="4"/>
  <c r="C99" i="4"/>
  <c r="A70" i="3"/>
  <c r="C67" i="3"/>
  <c r="A105" i="4" l="1"/>
  <c r="C102" i="4"/>
</calcChain>
</file>

<file path=xl/sharedStrings.xml><?xml version="1.0" encoding="utf-8"?>
<sst xmlns="http://schemas.openxmlformats.org/spreadsheetml/2006/main" count="236" uniqueCount="101">
  <si>
    <t>Tus tres palancas y tu ciclo de caja</t>
  </si>
  <si>
    <t>Una herramienta para leer la salud financiera de tu negocio en minutos.</t>
  </si>
  <si>
    <t>Esta herramienta toma las cifras de tus propios estados financieros de dos años y te devuelve, automáticamente, tu análisis vertical y horizontal, tu ciclo de conversión de caja y tus tres palancas de rentabilidad (DuPont). No necesitas saber de fórmulas: solo metes tus números y lees tu diagnóstico.</t>
  </si>
  <si>
    <t>Leyenda de colores</t>
  </si>
  <si>
    <t>Celda turquesa</t>
  </si>
  <si>
    <t>Es tuya para editar. Metes aquí tus cifras.</t>
  </si>
  <si>
    <t>Celda blanca</t>
  </si>
  <si>
    <t>Cálculo automático. No la toques.</t>
  </si>
  <si>
    <t>Celda azul marino</t>
  </si>
  <si>
    <t>Un resultado clave.</t>
  </si>
  <si>
    <t>Indicadores de dirección:</t>
  </si>
  <si>
    <t>Turquesa</t>
  </si>
  <si>
    <t>mejoró</t>
  </si>
  <si>
    <t>Amarillo</t>
  </si>
  <si>
    <t>alerta: míralo de cerca</t>
  </si>
  <si>
    <t>Gris</t>
  </si>
  <si>
    <t>neutro</t>
  </si>
  <si>
    <t>Cómo usarla, en 3 pasos</t>
  </si>
  <si>
    <t>1</t>
  </si>
  <si>
    <t>Ve a la hoja "Tus datos".</t>
  </si>
  <si>
    <t>2</t>
  </si>
  <si>
    <t>Mete las cifras de tus dos últimos años tal como aparecen en tus estados financieros.</t>
  </si>
  <si>
    <t>3</t>
  </si>
  <si>
    <t>Mira tu diagnóstico en la hoja "Tu diagnóstico".</t>
  </si>
  <si>
    <t>Estas cifras salen de la contabilidad de tu empresa, no del banco. La calidad de tu diagnóstico depende de la calidad de tus datos.</t>
  </si>
  <si>
    <t>Nota metodológica: se usan saldos de cierre de cada año (no promedios), para que puedas leer directo de tus estados financieros. El periodo de pago (PPP) se calcula sobre el costo de ventas, no sobre las compras, para simplificar.</t>
  </si>
  <si>
    <t>Mete las cifras de tus dos últimos años tal como aparecen en tus estados financieros. Solo tocas las celdas turquesa.</t>
  </si>
  <si>
    <t>Ejemplo de formato (no editar)</t>
  </si>
  <si>
    <t>Concepto (en quetzales)</t>
  </si>
  <si>
    <t>Año 1</t>
  </si>
  <si>
    <t>Año 2</t>
  </si>
  <si>
    <t>Ventas</t>
  </si>
  <si>
    <t>2,500,000</t>
  </si>
  <si>
    <t>Costo de ventas</t>
  </si>
  <si>
    <t>1,600,000</t>
  </si>
  <si>
    <t>Estado de resultados</t>
  </si>
  <si>
    <t>Inventario</t>
  </si>
  <si>
    <t>320,000</t>
  </si>
  <si>
    <t>Cuentas por cobrar</t>
  </si>
  <si>
    <t>410,000</t>
  </si>
  <si>
    <t>Patrimonio</t>
  </si>
  <si>
    <t>900,000</t>
  </si>
  <si>
    <t>Utilidad bruta</t>
  </si>
  <si>
    <t>Gastos operativos</t>
  </si>
  <si>
    <t>Así se ve una columna llena. Escribe montos en quetzales, sin decimales.</t>
  </si>
  <si>
    <t>Utilidad operativa</t>
  </si>
  <si>
    <t>Gastos financieros</t>
  </si>
  <si>
    <t>Utilidad antes de impuestos</t>
  </si>
  <si>
    <t>Impuestos</t>
  </si>
  <si>
    <t>Utilidad neta</t>
  </si>
  <si>
    <t>Balance — Activos</t>
  </si>
  <si>
    <t>Efectivo</t>
  </si>
  <si>
    <t>Otros activos corrientes</t>
  </si>
  <si>
    <t>Activos no corrientes (neto)</t>
  </si>
  <si>
    <t>Activos totales</t>
  </si>
  <si>
    <t>Balance — Pasivos y patrimonio</t>
  </si>
  <si>
    <t>Cuentas por pagar a proveedores</t>
  </si>
  <si>
    <t>Otros pasivos corrientes</t>
  </si>
  <si>
    <t>Deuda financiera</t>
  </si>
  <si>
    <t>Pasivos totales</t>
  </si>
  <si>
    <t>Pasivos + Patrimonio</t>
  </si>
  <si>
    <t>Diferencia de cuadre (Activos − Pasivos − Patrimonio)</t>
  </si>
  <si>
    <t>Tu diagnóstico</t>
  </si>
  <si>
    <t>Todo se calcula solo a partir de tus datos. No toques nada en esta hoja.</t>
  </si>
  <si>
    <t>A. Tu estado de resultados en % (análisis vertical)</t>
  </si>
  <si>
    <t>Cada línea como porcentaje de tus ventas. La variación está en puntos porcentuales (p.p.).</t>
  </si>
  <si>
    <t>Variación</t>
  </si>
  <si>
    <t>B. Tu balance en % (análisis vertical)</t>
  </si>
  <si>
    <t>Cada línea como porcentaje de tus activos totales.</t>
  </si>
  <si>
    <t>Activos no corrientes</t>
  </si>
  <si>
    <t>Cuentas por pagar</t>
  </si>
  <si>
    <t>C. Tu crecimiento (análisis horizontal)</t>
  </si>
  <si>
    <t>Cuánto creció o cayó cada línea del Año 1 al Año 2.</t>
  </si>
  <si>
    <t>Variación año contra año</t>
  </si>
  <si>
    <t>D. Tu ciclo de conversión de caja</t>
  </si>
  <si>
    <t>Cuántos días tarda tu dinero en dar la vuelta: inventario más cobro menos pago.</t>
  </si>
  <si>
    <t>Variación (días)</t>
  </si>
  <si>
    <t>PPI — Periodo Promedio de Inventario</t>
  </si>
  <si>
    <t>PPC — Periodo Promedio de Cobro</t>
  </si>
  <si>
    <t>PPP — Periodo Promedio de Pago</t>
  </si>
  <si>
    <t>CCC — Ciclo de Conversión de Caja</t>
  </si>
  <si>
    <t>E. Tus tres palancas (DuPont)</t>
  </si>
  <si>
    <t>Tu rentabilidad sobre el patrimonio (ROE) es el producto de tres palancas.</t>
  </si>
  <si>
    <t>Margen neto   =  Utilidad neta / Ventas</t>
  </si>
  <si>
    <t>Rotación de activos   =  Ventas / Activos totales</t>
  </si>
  <si>
    <t>Apalancamiento   =  Activos totales / Patrimonio</t>
  </si>
  <si>
    <t>ROE   =  Margen × Rotación × Apalancamiento</t>
  </si>
  <si>
    <t>Comprobación: Utilidad neta / Patrimonio</t>
  </si>
  <si>
    <t>(debe igualar tu ROE)</t>
  </si>
  <si>
    <t>F. ¿Qué movió tu ROE?</t>
  </si>
  <si>
    <t>El cambio de tu ROE, repartido entre las tres palancas (en puntos porcentuales).</t>
  </si>
  <si>
    <t>Efecto margen   =  (Margen₂ − Margen₁) × Rotación₁ × Apalancamiento₁</t>
  </si>
  <si>
    <t>Efecto rotación   =  Margen₂ × (Rotación₂ − Rotación₁) × Apalancamiento₁</t>
  </si>
  <si>
    <t>Efecto apalancamiento   =  Margen₂ × Rotación₂ × (Apalancamiento₂ − Apalancamiento₁)</t>
  </si>
  <si>
    <t>Suma de los tres efectos</t>
  </si>
  <si>
    <t>Comprobación: cambio de tu ROE (ROE₂ − ROE₁)</t>
  </si>
  <si>
    <t>(debe igualar la suma)</t>
  </si>
  <si>
    <t>G. Tu siguiente paso</t>
  </si>
  <si>
    <t>Ya tienes tu número. Para saber si es suficiente, falta compararlo contra lo que te cuesta tu propio dinero.</t>
  </si>
  <si>
    <t>Caso visto en la sesión, precargado para que compares. Todas las celdas están bloqueadas.</t>
  </si>
  <si>
    <t>Nota: el patrimonio creció por un aporte de capital propio del dueño, no por deuda ni por utilidades retenidas.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</si>
</sst>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quot; p.p.&quot;;\-0.0&quot; p.p.&quot;;0.0&quot; p.p.&quot;"/>
    <numFmt numFmtId="166" formatCode="\+0;\-0;0"/>
    <numFmt numFmtId="167" formatCode="0.00\x"/>
    <numFmt numFmtId="168" formatCode="\+0.00\x;\-0.00\x;0.00\x"/>
  </numFmts>
  <fonts count="27">
    <font>
      <sz val="11"/>
      <color theme="1"/>
      <name val="Calibri"/>
      <family val="2"/>
      <charset val="1"/>
    </font>
    <font>
      <b/>
      <sz val="11"/>
      <color rgb="FFFFFFFF"/>
      <name val="Poppins"/>
      <charset val="1"/>
    </font>
    <font>
      <i/>
      <sz val="10"/>
      <color rgb="FF8A94A6"/>
      <name val="Poppins"/>
      <charset val="1"/>
    </font>
    <font>
      <b/>
      <sz val="18"/>
      <color rgb="FF0A2C5C"/>
      <name val="Poppins"/>
      <charset val="1"/>
    </font>
    <font>
      <sz val="12"/>
      <color rgb="FF1FB5C9"/>
      <name val="Trebuchet MS"/>
      <family val="2"/>
    </font>
    <font>
      <sz val="11"/>
      <color theme="1"/>
      <name val="Trebuchet MS"/>
      <family val="2"/>
    </font>
    <font>
      <sz val="11"/>
      <color rgb="FF0A2C5C"/>
      <name val="Trebuchet MS"/>
      <family val="2"/>
    </font>
    <font>
      <sz val="11"/>
      <color rgb="FF000000"/>
      <name val="Trebuchet MS"/>
      <family val="2"/>
    </font>
    <font>
      <sz val="11"/>
      <color rgb="FFFFFFFF"/>
      <name val="Trebuchet MS"/>
      <family val="2"/>
    </font>
    <font>
      <sz val="10"/>
      <color rgb="FF8A94A6"/>
      <name val="Trebuchet MS"/>
      <family val="2"/>
    </font>
    <font>
      <sz val="12"/>
      <color theme="0"/>
      <name val="Trebuchet MS"/>
      <family val="2"/>
    </font>
    <font>
      <sz val="10"/>
      <color theme="0" tint="-0.499984740745262"/>
      <name val="Trebuchet MS"/>
      <family val="2"/>
    </font>
    <font>
      <b/>
      <sz val="13"/>
      <color rgb="FF0A2C5C"/>
      <name val="Trebuchet MS"/>
      <family val="2"/>
    </font>
    <font>
      <b/>
      <sz val="11"/>
      <color theme="1"/>
      <name val="Trebuchet MS"/>
      <family val="2"/>
    </font>
    <font>
      <b/>
      <sz val="22"/>
      <color rgb="FF0A2C5C"/>
      <name val="Trebuchet MS"/>
      <family val="2"/>
    </font>
    <font>
      <b/>
      <sz val="12"/>
      <name val="Trebuchet MS"/>
      <family val="2"/>
    </font>
    <font>
      <b/>
      <sz val="18"/>
      <color rgb="FF0A2C5C"/>
      <name val="Trebuchet MS"/>
      <family val="2"/>
    </font>
    <font>
      <i/>
      <sz val="10"/>
      <color rgb="FF8A94A6"/>
      <name val="Trebuchet MS"/>
      <family val="2"/>
    </font>
    <font>
      <b/>
      <i/>
      <sz val="10"/>
      <color rgb="FF8A94A6"/>
      <name val="Trebuchet MS"/>
      <family val="2"/>
    </font>
    <font>
      <b/>
      <sz val="11"/>
      <color rgb="FF0A2C5C"/>
      <name val="Trebuchet MS"/>
      <family val="2"/>
    </font>
    <font>
      <b/>
      <sz val="11"/>
      <color rgb="FF000000"/>
      <name val="Trebuchet MS"/>
      <family val="2"/>
    </font>
    <font>
      <i/>
      <sz val="9"/>
      <color rgb="FF8A94A6"/>
      <name val="Trebuchet MS"/>
      <family val="2"/>
    </font>
    <font>
      <b/>
      <sz val="11"/>
      <color rgb="FFFFFFFF"/>
      <name val="Trebuchet MS"/>
      <family val="2"/>
    </font>
    <font>
      <sz val="10"/>
      <color rgb="FF000000"/>
      <name val="Trebuchet MS"/>
      <family val="2"/>
    </font>
    <font>
      <b/>
      <sz val="10"/>
      <color rgb="FF0A2C5C"/>
      <name val="Trebuchet MS"/>
      <family val="2"/>
    </font>
    <font>
      <b/>
      <sz val="14"/>
      <color rgb="FF0A2C5C"/>
      <name val="Trebuchet MS"/>
      <family val="2"/>
    </font>
    <font>
      <b/>
      <sz val="12"/>
      <color rgb="FF003865"/>
      <name val="Trebuchet MS"/>
      <family val="2"/>
    </font>
  </fonts>
  <fills count="10">
    <fill>
      <patternFill patternType="none"/>
    </fill>
    <fill>
      <patternFill patternType="gray125"/>
    </fill>
    <fill>
      <patternFill patternType="solid">
        <fgColor rgb="FFD6F1F6"/>
        <bgColor rgb="FFCCFFFF"/>
      </patternFill>
    </fill>
    <fill>
      <patternFill patternType="solid">
        <fgColor rgb="FFFFFFFF"/>
        <bgColor rgb="FFFFFFCC"/>
      </patternFill>
    </fill>
    <fill>
      <patternFill patternType="solid">
        <fgColor rgb="FF0A2C5C"/>
        <bgColor rgb="FF333333"/>
      </patternFill>
    </fill>
    <fill>
      <patternFill patternType="solid">
        <fgColor rgb="FF1FB5C9"/>
        <bgColor rgb="FF00CCFF"/>
      </patternFill>
    </fill>
    <fill>
      <patternFill patternType="solid">
        <fgColor rgb="FFF5A800"/>
        <bgColor rgb="FFFFCC00"/>
      </patternFill>
    </fill>
    <fill>
      <patternFill patternType="solid">
        <fgColor rgb="FF8A94A6"/>
        <bgColor rgb="FF808080"/>
      </patternFill>
    </fill>
    <fill>
      <patternFill patternType="solid">
        <fgColor rgb="FF003865"/>
        <bgColor rgb="FF0A2C5C"/>
      </patternFill>
    </fill>
    <fill>
      <patternFill patternType="solid">
        <fgColor rgb="FFFDD26E"/>
        <bgColor rgb="FF333333"/>
      </patternFill>
    </fill>
  </fills>
  <borders count="3">
    <border>
      <left/>
      <right/>
      <top/>
      <bottom/>
      <diagonal/>
    </border>
    <border>
      <left style="thin">
        <color rgb="FFB9C2D0"/>
      </left>
      <right style="thin">
        <color rgb="FFB9C2D0"/>
      </right>
      <top style="thin">
        <color rgb="FFB9C2D0"/>
      </top>
      <bottom style="thin">
        <color rgb="FFB9C2D0"/>
      </bottom>
      <diagonal/>
    </border>
    <border>
      <left style="thin">
        <color rgb="FF1FB5C9"/>
      </left>
      <right style="thin">
        <color rgb="FF1FB5C9"/>
      </right>
      <top style="thin">
        <color rgb="FF1FB5C9"/>
      </top>
      <bottom style="thin">
        <color rgb="FF1FB5C9"/>
      </bottom>
      <diagonal/>
    </border>
  </borders>
  <cellStyleXfs count="1">
    <xf numFmtId="0" fontId="0" fillId="0" borderId="0"/>
  </cellStyleXfs>
  <cellXfs count="70">
    <xf numFmtId="0" fontId="0" fillId="0" borderId="0" xfId="0"/>
    <xf numFmtId="0" fontId="3" fillId="0" borderId="0" xfId="0" applyFont="1" applyAlignment="1">
      <alignment horizontal="left" vertical="center"/>
    </xf>
    <xf numFmtId="0" fontId="2" fillId="0" borderId="0" xfId="0" applyFont="1" applyAlignment="1">
      <alignment vertical="center" wrapText="1"/>
    </xf>
    <xf numFmtId="0" fontId="4" fillId="0" borderId="0" xfId="0" applyFont="1" applyAlignment="1">
      <alignment horizontal="left" vertical="center"/>
    </xf>
    <xf numFmtId="0" fontId="5" fillId="0" borderId="0" xfId="0" applyFont="1"/>
    <xf numFmtId="0" fontId="6" fillId="0" borderId="0" xfId="0" applyFont="1" applyAlignment="1">
      <alignment horizontal="left" vertical="top" wrapText="1"/>
    </xf>
    <xf numFmtId="0" fontId="6" fillId="2" borderId="1" xfId="0" applyFont="1" applyFill="1" applyBorder="1" applyAlignment="1">
      <alignment horizontal="center" vertical="center"/>
    </xf>
    <xf numFmtId="0" fontId="6" fillId="0" borderId="0" xfId="0" applyFont="1" applyAlignment="1">
      <alignment vertical="center" indent="1"/>
    </xf>
    <xf numFmtId="0" fontId="7" fillId="3" borderId="1" xfId="0" applyFont="1" applyFill="1" applyBorder="1" applyAlignment="1">
      <alignment horizontal="center" vertical="center"/>
    </xf>
    <xf numFmtId="0" fontId="8" fillId="4" borderId="1" xfId="0" applyFont="1" applyFill="1" applyBorder="1" applyAlignment="1">
      <alignment horizontal="center" vertical="center"/>
    </xf>
    <xf numFmtId="0" fontId="6" fillId="0" borderId="0" xfId="0" applyFont="1" applyAlignment="1">
      <alignment vertical="center"/>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8" fillId="7" borderId="1" xfId="0" applyFont="1" applyFill="1" applyBorder="1" applyAlignment="1">
      <alignment horizontal="center" vertical="center"/>
    </xf>
    <xf numFmtId="0" fontId="6" fillId="0" borderId="0" xfId="0" applyFont="1" applyAlignment="1">
      <alignment vertical="center" wrapText="1" indent="1"/>
    </xf>
    <xf numFmtId="0" fontId="10" fillId="8" borderId="1" xfId="0" applyFont="1" applyFill="1" applyBorder="1" applyAlignment="1">
      <alignment horizontal="center" vertical="center"/>
    </xf>
    <xf numFmtId="0" fontId="11" fillId="0" borderId="0" xfId="0" applyFont="1" applyAlignment="1">
      <alignment vertical="center" wrapText="1"/>
    </xf>
    <xf numFmtId="0" fontId="12" fillId="0" borderId="0" xfId="0" applyFont="1" applyAlignment="1">
      <alignment vertical="center"/>
    </xf>
    <xf numFmtId="0" fontId="13" fillId="0" borderId="0" xfId="0" applyFont="1"/>
    <xf numFmtId="0" fontId="14" fillId="0" borderId="0" xfId="0" applyFont="1" applyAlignment="1">
      <alignment horizontal="left" vertical="center"/>
    </xf>
    <xf numFmtId="0" fontId="15" fillId="0" borderId="0" xfId="0" applyFont="1" applyFill="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wrapText="1"/>
    </xf>
    <xf numFmtId="0" fontId="18" fillId="0" borderId="0" xfId="0" applyFont="1" applyAlignment="1">
      <alignment vertical="center"/>
    </xf>
    <xf numFmtId="0" fontId="19" fillId="0" borderId="0" xfId="0" applyFont="1" applyAlignment="1">
      <alignment vertical="center"/>
    </xf>
    <xf numFmtId="0" fontId="19" fillId="2" borderId="2" xfId="0" applyFont="1" applyFill="1" applyBorder="1" applyAlignment="1" applyProtection="1">
      <alignment horizontal="center" vertical="center"/>
      <protection locked="0"/>
    </xf>
    <xf numFmtId="0" fontId="9" fillId="0" borderId="0" xfId="0" applyFont="1" applyAlignment="1">
      <alignment indent="1"/>
    </xf>
    <xf numFmtId="0" fontId="9" fillId="0" borderId="0" xfId="0" applyFont="1" applyAlignment="1">
      <alignment horizontal="right"/>
    </xf>
    <xf numFmtId="0" fontId="6" fillId="0" borderId="0" xfId="0" applyFont="1" applyAlignment="1">
      <alignment horizontal="left" vertical="center" indent="1"/>
    </xf>
    <xf numFmtId="0" fontId="6" fillId="2" borderId="2" xfId="0" applyFont="1" applyFill="1" applyBorder="1" applyAlignment="1" applyProtection="1">
      <alignment horizontal="right" vertical="center"/>
      <protection locked="0"/>
    </xf>
    <xf numFmtId="0" fontId="19" fillId="0" borderId="0" xfId="0" applyFont="1" applyAlignment="1">
      <alignment horizontal="left" vertical="center" indent="1"/>
    </xf>
    <xf numFmtId="0" fontId="20" fillId="3" borderId="1" xfId="0" applyFont="1" applyFill="1" applyBorder="1" applyAlignment="1">
      <alignment horizontal="right" vertical="center"/>
    </xf>
    <xf numFmtId="0" fontId="21" fillId="0" borderId="0" xfId="0" applyFont="1" applyAlignment="1">
      <alignment wrapText="1"/>
    </xf>
    <xf numFmtId="0" fontId="22" fillId="4" borderId="1" xfId="0" applyFont="1" applyFill="1" applyBorder="1" applyAlignment="1">
      <alignment horizontal="right" vertical="center"/>
    </xf>
    <xf numFmtId="0" fontId="17" fillId="0" borderId="0" xfId="0" applyFont="1" applyAlignment="1">
      <alignment vertical="center" indent="1"/>
    </xf>
    <xf numFmtId="0" fontId="23" fillId="0" borderId="0" xfId="0" applyFont="1" applyAlignment="1">
      <alignment horizontal="right"/>
    </xf>
    <xf numFmtId="0" fontId="19" fillId="5" borderId="0" xfId="0" applyFont="1" applyFill="1" applyAlignment="1">
      <alignment horizontal="left" vertical="center" wrapText="1" indent="1"/>
    </xf>
    <xf numFmtId="0" fontId="17" fillId="0" borderId="0" xfId="0" applyFont="1" applyAlignment="1">
      <alignment horizontal="left" vertical="center"/>
    </xf>
    <xf numFmtId="0" fontId="17" fillId="0" borderId="0" xfId="0" applyFont="1" applyAlignment="1">
      <alignment horizontal="left" vertical="center" wrapText="1" indent="1"/>
    </xf>
    <xf numFmtId="0" fontId="24" fillId="0" borderId="0" xfId="0" applyFont="1" applyAlignment="1">
      <alignment vertical="center"/>
    </xf>
    <xf numFmtId="0" fontId="24" fillId="0" borderId="0" xfId="0" applyFont="1" applyAlignment="1">
      <alignment horizontal="right"/>
    </xf>
    <xf numFmtId="0" fontId="6" fillId="0" borderId="0" xfId="0" applyFont="1" applyAlignment="1">
      <alignment vertical="center" indent="1"/>
    </xf>
    <xf numFmtId="164" fontId="7" fillId="0" borderId="0" xfId="0" applyNumberFormat="1" applyFont="1" applyAlignment="1">
      <alignment horizontal="right"/>
    </xf>
    <xf numFmtId="165" fontId="7" fillId="0" borderId="0" xfId="0" applyNumberFormat="1" applyFont="1" applyAlignment="1">
      <alignment horizontal="right"/>
    </xf>
    <xf numFmtId="0" fontId="19" fillId="0" borderId="0" xfId="0" applyFont="1" applyAlignment="1">
      <alignment vertical="center" indent="1"/>
    </xf>
    <xf numFmtId="164" fontId="20" fillId="0" borderId="0" xfId="0" applyNumberFormat="1" applyFont="1" applyAlignment="1">
      <alignment horizontal="right"/>
    </xf>
    <xf numFmtId="0" fontId="6" fillId="0" borderId="0" xfId="0" applyFont="1" applyAlignment="1">
      <alignment indent="1"/>
    </xf>
    <xf numFmtId="0" fontId="19" fillId="6" borderId="0" xfId="0" applyFont="1" applyFill="1" applyAlignment="1">
      <alignment vertical="center" wrapText="1" indent="1"/>
    </xf>
    <xf numFmtId="1" fontId="6" fillId="0" borderId="0" xfId="0" applyNumberFormat="1" applyFont="1" applyAlignment="1">
      <alignment horizontal="right"/>
    </xf>
    <xf numFmtId="166" fontId="6" fillId="0" borderId="0" xfId="0" applyNumberFormat="1" applyFont="1" applyAlignment="1">
      <alignment horizontal="right"/>
    </xf>
    <xf numFmtId="0" fontId="19" fillId="0" borderId="0" xfId="0" applyFont="1" applyAlignment="1">
      <alignment indent="1"/>
    </xf>
    <xf numFmtId="1" fontId="22" fillId="4" borderId="0" xfId="0" applyNumberFormat="1" applyFont="1" applyFill="1" applyAlignment="1">
      <alignment horizontal="right"/>
    </xf>
    <xf numFmtId="166" fontId="20" fillId="0" borderId="0" xfId="0" applyNumberFormat="1" applyFont="1" applyAlignment="1">
      <alignment horizontal="right"/>
    </xf>
    <xf numFmtId="164" fontId="6" fillId="0" borderId="0" xfId="0" applyNumberFormat="1" applyFont="1" applyAlignment="1">
      <alignment horizontal="right"/>
    </xf>
    <xf numFmtId="165" fontId="6" fillId="0" borderId="0" xfId="0" applyNumberFormat="1" applyFont="1" applyAlignment="1">
      <alignment horizontal="right"/>
    </xf>
    <xf numFmtId="167" fontId="6" fillId="0" borderId="0" xfId="0" applyNumberFormat="1" applyFont="1" applyAlignment="1">
      <alignment horizontal="right"/>
    </xf>
    <xf numFmtId="168" fontId="6" fillId="0" borderId="0" xfId="0" applyNumberFormat="1" applyFont="1" applyAlignment="1">
      <alignment horizontal="right"/>
    </xf>
    <xf numFmtId="164" fontId="22" fillId="4" borderId="0" xfId="0" applyNumberFormat="1" applyFont="1" applyFill="1" applyAlignment="1">
      <alignment horizontal="right"/>
    </xf>
    <xf numFmtId="165" fontId="20" fillId="0" borderId="0" xfId="0" applyNumberFormat="1" applyFont="1" applyAlignment="1">
      <alignment horizontal="right"/>
    </xf>
    <xf numFmtId="0" fontId="17" fillId="0" borderId="0" xfId="0" applyFont="1" applyAlignment="1">
      <alignment indent="1"/>
    </xf>
    <xf numFmtId="164" fontId="9" fillId="0" borderId="0" xfId="0" applyNumberFormat="1" applyFont="1" applyAlignment="1">
      <alignment horizontal="right"/>
    </xf>
    <xf numFmtId="0" fontId="21" fillId="0" borderId="0" xfId="0" applyFont="1" applyAlignment="1">
      <alignment horizontal="right"/>
    </xf>
    <xf numFmtId="165" fontId="22" fillId="4" borderId="0" xfId="0" applyNumberFormat="1" applyFont="1" applyFill="1" applyAlignment="1">
      <alignment horizontal="right"/>
    </xf>
    <xf numFmtId="165" fontId="9" fillId="0" borderId="0" xfId="0" applyNumberFormat="1" applyFont="1" applyAlignment="1">
      <alignment horizontal="right"/>
    </xf>
    <xf numFmtId="0" fontId="25" fillId="6" borderId="0" xfId="0" applyFont="1" applyFill="1" applyAlignment="1">
      <alignment vertical="center" wrapText="1" indent="1"/>
    </xf>
    <xf numFmtId="0" fontId="22" fillId="0" borderId="0" xfId="0" applyFont="1" applyFill="1" applyAlignment="1">
      <alignment horizontal="center" vertical="center"/>
    </xf>
    <xf numFmtId="0" fontId="19" fillId="2" borderId="2" xfId="0" applyFont="1" applyFill="1" applyBorder="1" applyAlignment="1">
      <alignment horizontal="center" vertical="center"/>
    </xf>
    <xf numFmtId="0" fontId="6" fillId="2" borderId="2" xfId="0" applyFont="1" applyFill="1" applyBorder="1" applyAlignment="1">
      <alignment horizontal="right" vertical="center"/>
    </xf>
    <xf numFmtId="0" fontId="1" fillId="0" borderId="0" xfId="0" applyFont="1" applyFill="1" applyAlignment="1">
      <alignment horizontal="center" vertical="center"/>
    </xf>
    <xf numFmtId="0" fontId="26" fillId="9" borderId="0" xfId="0" applyFont="1" applyFill="1" applyAlignment="1">
      <alignment horizontal="left" vertical="center" indent="1"/>
    </xf>
  </cellXfs>
  <cellStyles count="1">
    <cellStyle name="Normal" xfId="0" builtinId="0"/>
  </cellStyles>
  <dxfs count="14">
    <dxf>
      <font>
        <b/>
        <sz val="11"/>
        <color rgb="FF0A2C5C"/>
        <name val="Poppins"/>
        <charset val="1"/>
      </font>
      <fill>
        <patternFill>
          <bgColor rgb="FFF5A800"/>
        </patternFill>
      </fill>
    </dxf>
    <dxf>
      <font>
        <b/>
        <sz val="11"/>
        <color rgb="FF0A2C5C"/>
        <name val="Poppins"/>
        <charset val="1"/>
      </font>
      <fill>
        <patternFill>
          <bgColor rgb="FF1FB5C9"/>
        </patternFill>
      </fill>
    </dxf>
    <dxf>
      <font>
        <b/>
        <sz val="11"/>
        <color rgb="FF0A2C5C"/>
        <name val="Poppins"/>
        <charset val="1"/>
      </font>
      <fill>
        <patternFill>
          <bgColor rgb="FFF5A800"/>
        </patternFill>
      </fill>
    </dxf>
    <dxf>
      <font>
        <b/>
        <sz val="11"/>
        <color rgb="FF0A2C5C"/>
        <name val="Poppins"/>
        <charset val="1"/>
      </font>
      <fill>
        <patternFill>
          <bgColor rgb="FF1FB5C9"/>
        </patternFill>
      </fill>
    </dxf>
    <dxf>
      <font>
        <b/>
        <sz val="11"/>
        <color rgb="FF0A2C5C"/>
        <name val="Poppins"/>
        <charset val="1"/>
      </font>
      <fill>
        <patternFill>
          <bgColor rgb="FF1FB5C9"/>
        </patternFill>
      </fill>
    </dxf>
    <dxf>
      <font>
        <b/>
        <sz val="11"/>
        <color rgb="FF0A2C5C"/>
        <name val="Poppins"/>
        <charset val="1"/>
      </font>
      <fill>
        <patternFill>
          <bgColor rgb="FF1FB5C9"/>
        </patternFill>
      </fill>
    </dxf>
    <dxf>
      <font>
        <b/>
        <sz val="11"/>
        <color rgb="FF0A2C5C"/>
        <name val="Poppins"/>
        <charset val="1"/>
      </font>
      <fill>
        <patternFill>
          <bgColor rgb="FFF5A800"/>
        </patternFill>
      </fill>
    </dxf>
    <dxf>
      <font>
        <b/>
        <sz val="11"/>
        <color rgb="FF0A2C5C"/>
        <name val="Poppins"/>
        <charset val="1"/>
      </font>
      <fill>
        <patternFill>
          <bgColor rgb="FFF5A800"/>
        </patternFill>
      </fill>
    </dxf>
    <dxf>
      <font>
        <b/>
        <sz val="11"/>
        <color rgb="FF0A2C5C"/>
        <name val="Poppins"/>
        <charset val="1"/>
      </font>
      <fill>
        <patternFill>
          <bgColor rgb="FF1FB5C9"/>
        </patternFill>
      </fill>
    </dxf>
    <dxf>
      <font>
        <b/>
        <sz val="11"/>
        <color rgb="FF0A2C5C"/>
        <name val="Poppins"/>
        <charset val="1"/>
      </font>
      <fill>
        <patternFill>
          <bgColor rgb="FFF5A800"/>
        </patternFill>
      </fill>
    </dxf>
    <dxf>
      <font>
        <b/>
        <sz val="11"/>
        <color rgb="FF0A2C5C"/>
        <name val="Poppins"/>
        <charset val="1"/>
      </font>
      <fill>
        <patternFill>
          <bgColor rgb="FF1FB5C9"/>
        </patternFill>
      </fill>
    </dxf>
    <dxf>
      <font>
        <b/>
        <sz val="11"/>
        <color rgb="FF0A2C5C"/>
        <name val="Poppins"/>
        <charset val="1"/>
      </font>
      <fill>
        <patternFill>
          <bgColor rgb="FF1FB5C9"/>
        </patternFill>
      </fill>
    </dxf>
    <dxf>
      <font>
        <b/>
        <sz val="11"/>
        <color rgb="FF0A2C5C"/>
        <name val="Poppins"/>
        <charset val="1"/>
      </font>
      <fill>
        <patternFill>
          <bgColor rgb="FF1FB5C9"/>
        </patternFill>
      </fill>
    </dxf>
    <dxf>
      <font>
        <b/>
        <sz val="11"/>
        <color rgb="FF0A2C5C"/>
        <name val="Poppins"/>
        <charset val="1"/>
      </font>
      <fill>
        <patternFill>
          <bgColor rgb="FFF5A8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9C2D0"/>
      <rgbColor rgb="FF808080"/>
      <rgbColor rgb="FF9999FF"/>
      <rgbColor rgb="FF993366"/>
      <rgbColor rgb="FFFFFFCC"/>
      <rgbColor rgb="FFD6F1F6"/>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1FB5C9"/>
      <rgbColor rgb="FF99CC00"/>
      <rgbColor rgb="FFFFCC00"/>
      <rgbColor rgb="FFF5A800"/>
      <rgbColor rgb="FFFF6600"/>
      <rgbColor rgb="FF666699"/>
      <rgbColor rgb="FF8A94A6"/>
      <rgbColor rgb="FF0A2C5C"/>
      <rgbColor rgb="FF339966"/>
      <rgbColor rgb="FF003300"/>
      <rgbColor rgb="FF333300"/>
      <rgbColor rgb="FF993300"/>
      <rgbColor rgb="FF993366"/>
      <rgbColor rgb="FF003DA5"/>
      <rgbColor rgb="FF333333"/>
      <rgbColor rgb="00003366"/>
      <rgbColor rgb="00339966"/>
      <rgbColor rgb="00003300"/>
      <rgbColor rgb="00333300"/>
      <rgbColor rgb="00993300"/>
      <rgbColor rgb="00993366"/>
      <rgbColor rgb="00333399"/>
      <rgbColor rgb="00333333"/>
    </indexedColors>
    <mruColors>
      <color rgb="FF003865"/>
      <color rgb="FFFDD26E"/>
      <color rgb="FF00C1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127000</xdr:colOff>
      <xdr:row>24</xdr:row>
      <xdr:rowOff>139700</xdr:rowOff>
    </xdr:from>
    <xdr:to>
      <xdr:col>5</xdr:col>
      <xdr:colOff>1257300</xdr:colOff>
      <xdr:row>26</xdr:row>
      <xdr:rowOff>127000</xdr:rowOff>
    </xdr:to>
    <xdr:sp macro="" textlink="">
      <xdr:nvSpPr>
        <xdr:cNvPr id="2" name="Redondear rectángulo de esquina diagonal 1">
          <a:extLst>
            <a:ext uri="{FF2B5EF4-FFF2-40B4-BE49-F238E27FC236}">
              <a16:creationId xmlns:a16="http://schemas.microsoft.com/office/drawing/2014/main" id="{7460E38F-A7C3-A4F6-308E-05942B9A6C5E}"/>
            </a:ext>
          </a:extLst>
        </xdr:cNvPr>
        <xdr:cNvSpPr/>
      </xdr:nvSpPr>
      <xdr:spPr>
        <a:xfrm>
          <a:off x="127000" y="5994400"/>
          <a:ext cx="6540500" cy="5207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a:solidFill>
                <a:schemeClr val="bg1"/>
              </a:solidFill>
              <a:latin typeface="Trebuchet MS" panose="020B0703020202090204" pitchFamily="34" charset="0"/>
            </a:rPr>
            <a:t>¿Quieres conversar tu resultado? Habla con tu ejecutivo del banco.</a:t>
          </a:r>
        </a:p>
      </xdr:txBody>
    </xdr:sp>
    <xdr:clientData/>
  </xdr:twoCellAnchor>
  <xdr:twoCellAnchor editAs="oneCell">
    <xdr:from>
      <xdr:col>2</xdr:col>
      <xdr:colOff>774701</xdr:colOff>
      <xdr:row>0</xdr:row>
      <xdr:rowOff>190500</xdr:rowOff>
    </xdr:from>
    <xdr:to>
      <xdr:col>4</xdr:col>
      <xdr:colOff>495301</xdr:colOff>
      <xdr:row>0</xdr:row>
      <xdr:rowOff>1226589</xdr:rowOff>
    </xdr:to>
    <xdr:pic>
      <xdr:nvPicPr>
        <xdr:cNvPr id="3" name="Imagen 2">
          <a:extLst>
            <a:ext uri="{FF2B5EF4-FFF2-40B4-BE49-F238E27FC236}">
              <a16:creationId xmlns:a16="http://schemas.microsoft.com/office/drawing/2014/main" id="{BCBEDD7E-4525-AF47-96D9-EB32F588E435}"/>
            </a:ext>
          </a:extLst>
        </xdr:cNvPr>
        <xdr:cNvPicPr>
          <a:picLocks noChangeAspect="1"/>
        </xdr:cNvPicPr>
      </xdr:nvPicPr>
      <xdr:blipFill>
        <a:blip xmlns:r="http://schemas.openxmlformats.org/officeDocument/2006/relationships" r:embed="rId1"/>
        <a:stretch>
          <a:fillRect/>
        </a:stretch>
      </xdr:blipFill>
      <xdr:spPr>
        <a:xfrm>
          <a:off x="2298701" y="190500"/>
          <a:ext cx="2311400" cy="10360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1866900</xdr:colOff>
      <xdr:row>0</xdr:row>
      <xdr:rowOff>0</xdr:rowOff>
    </xdr:from>
    <xdr:to>
      <xdr:col>2</xdr:col>
      <xdr:colOff>368300</xdr:colOff>
      <xdr:row>0</xdr:row>
      <xdr:rowOff>1036089</xdr:rowOff>
    </xdr:to>
    <xdr:pic>
      <xdr:nvPicPr>
        <xdr:cNvPr id="2" name="Imagen 1">
          <a:extLst>
            <a:ext uri="{FF2B5EF4-FFF2-40B4-BE49-F238E27FC236}">
              <a16:creationId xmlns:a16="http://schemas.microsoft.com/office/drawing/2014/main" id="{43C40B9A-99B4-A047-8EE9-28B9DCA1B4F9}"/>
            </a:ext>
          </a:extLst>
        </xdr:cNvPr>
        <xdr:cNvPicPr>
          <a:picLocks noChangeAspect="1"/>
        </xdr:cNvPicPr>
      </xdr:nvPicPr>
      <xdr:blipFill>
        <a:blip xmlns:r="http://schemas.openxmlformats.org/officeDocument/2006/relationships" r:embed="rId1"/>
        <a:stretch>
          <a:fillRect/>
        </a:stretch>
      </xdr:blipFill>
      <xdr:spPr>
        <a:xfrm>
          <a:off x="1866900" y="0"/>
          <a:ext cx="2311400" cy="1036089"/>
        </a:xfrm>
        <a:prstGeom prst="rect">
          <a:avLst/>
        </a:prstGeom>
      </xdr:spPr>
    </xdr:pic>
    <xdr:clientData/>
  </xdr:twoCellAnchor>
  <xdr:twoCellAnchor>
    <xdr:from>
      <xdr:col>0</xdr:col>
      <xdr:colOff>431800</xdr:colOff>
      <xdr:row>0</xdr:row>
      <xdr:rowOff>1130300</xdr:rowOff>
    </xdr:from>
    <xdr:to>
      <xdr:col>4</xdr:col>
      <xdr:colOff>571500</xdr:colOff>
      <xdr:row>1</xdr:row>
      <xdr:rowOff>419100</xdr:rowOff>
    </xdr:to>
    <xdr:sp macro="" textlink="">
      <xdr:nvSpPr>
        <xdr:cNvPr id="3" name="Redondear rectángulo de esquina diagonal 2">
          <a:extLst>
            <a:ext uri="{FF2B5EF4-FFF2-40B4-BE49-F238E27FC236}">
              <a16:creationId xmlns:a16="http://schemas.microsoft.com/office/drawing/2014/main" id="{55188ADD-FA3C-F446-9AC3-7A7A00173EB0}"/>
            </a:ext>
          </a:extLst>
        </xdr:cNvPr>
        <xdr:cNvSpPr/>
      </xdr:nvSpPr>
      <xdr:spPr>
        <a:xfrm>
          <a:off x="431800" y="1130300"/>
          <a:ext cx="6540500" cy="4572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a:solidFill>
                <a:schemeClr val="bg1"/>
              </a:solidFill>
              <a:latin typeface="Trebuchet MS" panose="020B0703020202090204" pitchFamily="34" charset="0"/>
            </a:rPr>
            <a:t>Tus datos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3060700</xdr:colOff>
      <xdr:row>0</xdr:row>
      <xdr:rowOff>25400</xdr:rowOff>
    </xdr:from>
    <xdr:to>
      <xdr:col>3</xdr:col>
      <xdr:colOff>266700</xdr:colOff>
      <xdr:row>0</xdr:row>
      <xdr:rowOff>1061489</xdr:rowOff>
    </xdr:to>
    <xdr:pic>
      <xdr:nvPicPr>
        <xdr:cNvPr id="2" name="Imagen 1">
          <a:extLst>
            <a:ext uri="{FF2B5EF4-FFF2-40B4-BE49-F238E27FC236}">
              <a16:creationId xmlns:a16="http://schemas.microsoft.com/office/drawing/2014/main" id="{37CE0505-CC93-6F4C-A595-7D72A435FFCE}"/>
            </a:ext>
          </a:extLst>
        </xdr:cNvPr>
        <xdr:cNvPicPr>
          <a:picLocks noChangeAspect="1"/>
        </xdr:cNvPicPr>
      </xdr:nvPicPr>
      <xdr:blipFill>
        <a:blip xmlns:r="http://schemas.openxmlformats.org/officeDocument/2006/relationships" r:embed="rId1"/>
        <a:stretch>
          <a:fillRect/>
        </a:stretch>
      </xdr:blipFill>
      <xdr:spPr>
        <a:xfrm>
          <a:off x="3060700" y="25400"/>
          <a:ext cx="2311400" cy="1036089"/>
        </a:xfrm>
        <a:prstGeom prst="rect">
          <a:avLst/>
        </a:prstGeom>
      </xdr:spPr>
    </xdr:pic>
    <xdr:clientData/>
  </xdr:twoCellAnchor>
  <xdr:twoCellAnchor>
    <xdr:from>
      <xdr:col>0</xdr:col>
      <xdr:colOff>698500</xdr:colOff>
      <xdr:row>1</xdr:row>
      <xdr:rowOff>0</xdr:rowOff>
    </xdr:from>
    <xdr:to>
      <xdr:col>4</xdr:col>
      <xdr:colOff>838200</xdr:colOff>
      <xdr:row>1</xdr:row>
      <xdr:rowOff>457200</xdr:rowOff>
    </xdr:to>
    <xdr:sp macro="" textlink="">
      <xdr:nvSpPr>
        <xdr:cNvPr id="3" name="Redondear rectángulo de esquina diagonal 2">
          <a:extLst>
            <a:ext uri="{FF2B5EF4-FFF2-40B4-BE49-F238E27FC236}">
              <a16:creationId xmlns:a16="http://schemas.microsoft.com/office/drawing/2014/main" id="{9D715AE5-0E60-A64A-B934-1E5695E0928C}"/>
            </a:ext>
          </a:extLst>
        </xdr:cNvPr>
        <xdr:cNvSpPr/>
      </xdr:nvSpPr>
      <xdr:spPr>
        <a:xfrm>
          <a:off x="698500" y="1308100"/>
          <a:ext cx="6540500" cy="4572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a:solidFill>
                <a:schemeClr val="bg1"/>
              </a:solidFill>
              <a:latin typeface="Trebuchet MS" panose="020B0703020202090204" pitchFamily="34" charset="0"/>
            </a:rPr>
            <a:t>Tus diagnóstico</a:t>
          </a:r>
        </a:p>
      </xdr:txBody>
    </xdr:sp>
    <xdr:clientData/>
  </xdr:twoCellAnchor>
  <xdr:twoCellAnchor>
    <xdr:from>
      <xdr:col>0</xdr:col>
      <xdr:colOff>647700</xdr:colOff>
      <xdr:row>73</xdr:row>
      <xdr:rowOff>203200</xdr:rowOff>
    </xdr:from>
    <xdr:to>
      <xdr:col>4</xdr:col>
      <xdr:colOff>787400</xdr:colOff>
      <xdr:row>76</xdr:row>
      <xdr:rowOff>25400</xdr:rowOff>
    </xdr:to>
    <xdr:sp macro="" textlink="">
      <xdr:nvSpPr>
        <xdr:cNvPr id="4" name="Redondear rectángulo de esquina diagonal 3">
          <a:extLst>
            <a:ext uri="{FF2B5EF4-FFF2-40B4-BE49-F238E27FC236}">
              <a16:creationId xmlns:a16="http://schemas.microsoft.com/office/drawing/2014/main" id="{8611A660-2991-1742-B591-7121645BD2E3}"/>
            </a:ext>
          </a:extLst>
        </xdr:cNvPr>
        <xdr:cNvSpPr/>
      </xdr:nvSpPr>
      <xdr:spPr>
        <a:xfrm>
          <a:off x="647700" y="17246600"/>
          <a:ext cx="6540500" cy="5207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a:solidFill>
                <a:schemeClr val="bg1"/>
              </a:solidFill>
              <a:latin typeface="Trebuchet MS" panose="020B0703020202090204" pitchFamily="34" charset="0"/>
            </a:rPr>
            <a:t>¿Quieres conversar tu resultado? Habla con tu ejecutivo del banco.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596900</xdr:colOff>
      <xdr:row>1</xdr:row>
      <xdr:rowOff>38100</xdr:rowOff>
    </xdr:from>
    <xdr:to>
      <xdr:col>4</xdr:col>
      <xdr:colOff>736600</xdr:colOff>
      <xdr:row>1</xdr:row>
      <xdr:rowOff>482600</xdr:rowOff>
    </xdr:to>
    <xdr:sp macro="" textlink="">
      <xdr:nvSpPr>
        <xdr:cNvPr id="2" name="Redondear rectángulo de esquina diagonal 1">
          <a:extLst>
            <a:ext uri="{FF2B5EF4-FFF2-40B4-BE49-F238E27FC236}">
              <a16:creationId xmlns:a16="http://schemas.microsoft.com/office/drawing/2014/main" id="{B8EF250D-E85F-7E49-80CB-434581D9AA3A}"/>
            </a:ext>
          </a:extLst>
        </xdr:cNvPr>
        <xdr:cNvSpPr/>
      </xdr:nvSpPr>
      <xdr:spPr>
        <a:xfrm>
          <a:off x="596900" y="1346200"/>
          <a:ext cx="6540500" cy="4445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a:solidFill>
                <a:schemeClr val="bg1"/>
              </a:solidFill>
              <a:latin typeface="Trebuchet MS" panose="020B0703020202090204" pitchFamily="34" charset="0"/>
            </a:rPr>
            <a:t>Ejemplo envases</a:t>
          </a:r>
          <a:r>
            <a:rPr lang="es-MX" sz="2800" b="1" baseline="0">
              <a:solidFill>
                <a:schemeClr val="bg1"/>
              </a:solidFill>
              <a:latin typeface="Trebuchet MS" panose="020B0703020202090204" pitchFamily="34" charset="0"/>
            </a:rPr>
            <a:t> del Valle</a:t>
          </a:r>
          <a:endParaRPr lang="es-MX" sz="2800" b="1">
            <a:solidFill>
              <a:schemeClr val="bg1"/>
            </a:solidFill>
            <a:latin typeface="Trebuchet MS" panose="020B0703020202090204" pitchFamily="34" charset="0"/>
          </a:endParaRPr>
        </a:p>
      </xdr:txBody>
    </xdr:sp>
    <xdr:clientData/>
  </xdr:twoCellAnchor>
  <xdr:twoCellAnchor editAs="oneCell">
    <xdr:from>
      <xdr:col>0</xdr:col>
      <xdr:colOff>2692400</xdr:colOff>
      <xdr:row>0</xdr:row>
      <xdr:rowOff>88900</xdr:rowOff>
    </xdr:from>
    <xdr:to>
      <xdr:col>2</xdr:col>
      <xdr:colOff>1193800</xdr:colOff>
      <xdr:row>0</xdr:row>
      <xdr:rowOff>1124989</xdr:rowOff>
    </xdr:to>
    <xdr:pic>
      <xdr:nvPicPr>
        <xdr:cNvPr id="3" name="Imagen 2">
          <a:extLst>
            <a:ext uri="{FF2B5EF4-FFF2-40B4-BE49-F238E27FC236}">
              <a16:creationId xmlns:a16="http://schemas.microsoft.com/office/drawing/2014/main" id="{C78B1A54-E027-4348-9714-5D5257FD8DD6}"/>
            </a:ext>
          </a:extLst>
        </xdr:cNvPr>
        <xdr:cNvPicPr>
          <a:picLocks noChangeAspect="1"/>
        </xdr:cNvPicPr>
      </xdr:nvPicPr>
      <xdr:blipFill>
        <a:blip xmlns:r="http://schemas.openxmlformats.org/officeDocument/2006/relationships" r:embed="rId1"/>
        <a:stretch>
          <a:fillRect/>
        </a:stretch>
      </xdr:blipFill>
      <xdr:spPr>
        <a:xfrm>
          <a:off x="2692400" y="88900"/>
          <a:ext cx="2311400" cy="1036089"/>
        </a:xfrm>
        <a:prstGeom prst="rect">
          <a:avLst/>
        </a:prstGeom>
      </xdr:spPr>
    </xdr:pic>
    <xdr:clientData/>
  </xdr:twoCellAnchor>
  <xdr:twoCellAnchor>
    <xdr:from>
      <xdr:col>0</xdr:col>
      <xdr:colOff>673100</xdr:colOff>
      <xdr:row>108</xdr:row>
      <xdr:rowOff>76200</xdr:rowOff>
    </xdr:from>
    <xdr:to>
      <xdr:col>4</xdr:col>
      <xdr:colOff>812800</xdr:colOff>
      <xdr:row>109</xdr:row>
      <xdr:rowOff>127000</xdr:rowOff>
    </xdr:to>
    <xdr:sp macro="" textlink="">
      <xdr:nvSpPr>
        <xdr:cNvPr id="4" name="Redondear rectángulo de esquina diagonal 3">
          <a:extLst>
            <a:ext uri="{FF2B5EF4-FFF2-40B4-BE49-F238E27FC236}">
              <a16:creationId xmlns:a16="http://schemas.microsoft.com/office/drawing/2014/main" id="{5E842982-EDFC-7B41-B6DE-81B91B1825D1}"/>
            </a:ext>
          </a:extLst>
        </xdr:cNvPr>
        <xdr:cNvSpPr/>
      </xdr:nvSpPr>
      <xdr:spPr>
        <a:xfrm>
          <a:off x="673100" y="24942800"/>
          <a:ext cx="6540500" cy="368300"/>
        </a:xfrm>
        <a:prstGeom prst="round2DiagRect">
          <a:avLst>
            <a:gd name="adj1" fmla="val 50000"/>
            <a:gd name="adj2" fmla="val 0"/>
          </a:avLst>
        </a:prstGeom>
        <a:solidFill>
          <a:srgbClr val="003865"/>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200">
              <a:solidFill>
                <a:schemeClr val="bg1"/>
              </a:solidFill>
              <a:latin typeface="Trebuchet MS" panose="020B0703020202090204" pitchFamily="34" charset="0"/>
            </a:rPr>
            <a:t>¿Quieres conversar tu resultado? Habla con tu ejecutivo del banco.</a:t>
          </a:r>
        </a:p>
      </xdr:txBody>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6"/>
  <sheetViews>
    <sheetView showGridLines="0" zoomScaleNormal="100" workbookViewId="0">
      <selection activeCell="F1" sqref="F1"/>
    </sheetView>
  </sheetViews>
  <sheetFormatPr baseColWidth="10" defaultColWidth="8.6640625" defaultRowHeight="15"/>
  <cols>
    <col min="1" max="1" width="3" customWidth="1"/>
    <col min="2" max="6" width="17" customWidth="1"/>
    <col min="7" max="7" width="3" customWidth="1"/>
  </cols>
  <sheetData>
    <row r="1" spans="2:6" ht="100" customHeight="1"/>
    <row r="2" spans="2:6" ht="33.75" customHeight="1">
      <c r="B2" s="19" t="s">
        <v>0</v>
      </c>
      <c r="C2" s="19"/>
      <c r="D2" s="19"/>
      <c r="E2" s="19"/>
      <c r="F2" s="19"/>
    </row>
    <row r="3" spans="2:6" ht="16">
      <c r="B3" s="3" t="s">
        <v>1</v>
      </c>
      <c r="C3" s="3"/>
      <c r="D3" s="3"/>
      <c r="E3" s="3"/>
      <c r="F3" s="3"/>
    </row>
    <row r="4" spans="2:6">
      <c r="B4" s="4"/>
      <c r="C4" s="4"/>
      <c r="D4" s="4"/>
      <c r="E4" s="4"/>
      <c r="F4" s="4"/>
    </row>
    <row r="5" spans="2:6" ht="15" customHeight="1">
      <c r="B5" s="5" t="s">
        <v>2</v>
      </c>
      <c r="C5" s="5"/>
      <c r="D5" s="5"/>
      <c r="E5" s="5"/>
      <c r="F5" s="5"/>
    </row>
    <row r="6" spans="2:6">
      <c r="B6" s="5"/>
      <c r="C6" s="5"/>
      <c r="D6" s="5"/>
      <c r="E6" s="5"/>
      <c r="F6" s="5"/>
    </row>
    <row r="7" spans="2:6">
      <c r="B7" s="5"/>
      <c r="C7" s="5"/>
      <c r="D7" s="5"/>
      <c r="E7" s="5"/>
      <c r="F7" s="5"/>
    </row>
    <row r="8" spans="2:6">
      <c r="B8" s="4"/>
      <c r="C8" s="4"/>
      <c r="D8" s="4"/>
      <c r="E8" s="4"/>
      <c r="F8" s="4"/>
    </row>
    <row r="9" spans="2:6" ht="17">
      <c r="B9" s="17" t="s">
        <v>3</v>
      </c>
      <c r="C9" s="18"/>
      <c r="D9" s="4"/>
      <c r="E9" s="4"/>
      <c r="F9" s="4"/>
    </row>
    <row r="10" spans="2:6" ht="19.5" customHeight="1">
      <c r="B10" s="6" t="s">
        <v>4</v>
      </c>
      <c r="C10" s="7" t="s">
        <v>5</v>
      </c>
      <c r="D10" s="7"/>
      <c r="E10" s="7"/>
      <c r="F10" s="7"/>
    </row>
    <row r="11" spans="2:6" ht="19.5" customHeight="1">
      <c r="B11" s="8" t="s">
        <v>6</v>
      </c>
      <c r="C11" s="7" t="s">
        <v>7</v>
      </c>
      <c r="D11" s="7"/>
      <c r="E11" s="7"/>
      <c r="F11" s="7"/>
    </row>
    <row r="12" spans="2:6" ht="19.5" customHeight="1">
      <c r="B12" s="9" t="s">
        <v>8</v>
      </c>
      <c r="C12" s="7" t="s">
        <v>9</v>
      </c>
      <c r="D12" s="7"/>
      <c r="E12" s="7"/>
      <c r="F12" s="7"/>
    </row>
    <row r="13" spans="2:6">
      <c r="B13" s="10" t="s">
        <v>10</v>
      </c>
      <c r="C13" s="4"/>
      <c r="D13" s="4"/>
      <c r="E13" s="4"/>
      <c r="F13" s="4"/>
    </row>
    <row r="14" spans="2:6" ht="19.5" customHeight="1">
      <c r="B14" s="11" t="s">
        <v>11</v>
      </c>
      <c r="C14" s="7" t="s">
        <v>12</v>
      </c>
      <c r="D14" s="7"/>
      <c r="E14" s="7"/>
      <c r="F14" s="7"/>
    </row>
    <row r="15" spans="2:6" ht="19.5" customHeight="1">
      <c r="B15" s="12" t="s">
        <v>13</v>
      </c>
      <c r="C15" s="7" t="s">
        <v>14</v>
      </c>
      <c r="D15" s="7"/>
      <c r="E15" s="7"/>
      <c r="F15" s="7"/>
    </row>
    <row r="16" spans="2:6" ht="19.5" customHeight="1">
      <c r="B16" s="13" t="s">
        <v>15</v>
      </c>
      <c r="C16" s="7" t="s">
        <v>16</v>
      </c>
      <c r="D16" s="7"/>
      <c r="E16" s="7"/>
      <c r="F16" s="7"/>
    </row>
    <row r="17" spans="2:6">
      <c r="B17" s="4"/>
      <c r="C17" s="4"/>
      <c r="D17" s="4"/>
      <c r="E17" s="4"/>
      <c r="F17" s="4"/>
    </row>
    <row r="18" spans="2:6" ht="17">
      <c r="B18" s="17" t="s">
        <v>17</v>
      </c>
      <c r="C18" s="18"/>
      <c r="D18" s="4"/>
      <c r="E18" s="4"/>
      <c r="F18" s="4"/>
    </row>
    <row r="19" spans="2:6" ht="21.75" customHeight="1">
      <c r="B19" s="15" t="s">
        <v>18</v>
      </c>
      <c r="C19" s="14" t="s">
        <v>19</v>
      </c>
      <c r="D19" s="14"/>
      <c r="E19" s="14"/>
      <c r="F19" s="14"/>
    </row>
    <row r="20" spans="2:6" ht="21.75" customHeight="1">
      <c r="B20" s="15" t="s">
        <v>20</v>
      </c>
      <c r="C20" s="14" t="s">
        <v>21</v>
      </c>
      <c r="D20" s="14"/>
      <c r="E20" s="14"/>
      <c r="F20" s="14"/>
    </row>
    <row r="21" spans="2:6" ht="21.75" customHeight="1">
      <c r="B21" s="15" t="s">
        <v>22</v>
      </c>
      <c r="C21" s="14" t="s">
        <v>23</v>
      </c>
      <c r="D21" s="14"/>
      <c r="E21" s="14"/>
      <c r="F21" s="14"/>
    </row>
    <row r="22" spans="2:6">
      <c r="B22" s="4"/>
      <c r="C22" s="4"/>
      <c r="D22" s="4"/>
      <c r="E22" s="4"/>
      <c r="F22" s="4"/>
    </row>
    <row r="23" spans="2:6" ht="27.75" customHeight="1">
      <c r="B23" s="16" t="s">
        <v>24</v>
      </c>
      <c r="C23" s="16"/>
      <c r="D23" s="16"/>
      <c r="E23" s="16"/>
      <c r="F23" s="16"/>
    </row>
    <row r="24" spans="2:6" ht="39.75" customHeight="1">
      <c r="B24" s="16" t="s">
        <v>25</v>
      </c>
      <c r="C24" s="16"/>
      <c r="D24" s="16"/>
      <c r="E24" s="16"/>
      <c r="F24" s="16"/>
    </row>
    <row r="25" spans="2:6">
      <c r="B25" s="4"/>
      <c r="C25" s="4"/>
      <c r="D25" s="4"/>
      <c r="E25" s="4"/>
      <c r="F25" s="4"/>
    </row>
    <row r="26" spans="2:6" ht="27.75" customHeight="1">
      <c r="B26" s="20"/>
      <c r="C26" s="20"/>
      <c r="D26" s="20"/>
      <c r="E26" s="20"/>
      <c r="F26" s="20"/>
    </row>
  </sheetData>
  <mergeCells count="15">
    <mergeCell ref="C20:F20"/>
    <mergeCell ref="C21:F21"/>
    <mergeCell ref="B23:F23"/>
    <mergeCell ref="B24:F24"/>
    <mergeCell ref="B26:F26"/>
    <mergeCell ref="C12:F12"/>
    <mergeCell ref="C14:F14"/>
    <mergeCell ref="C15:F15"/>
    <mergeCell ref="C16:F16"/>
    <mergeCell ref="C19:F19"/>
    <mergeCell ref="B2:F2"/>
    <mergeCell ref="B3:F3"/>
    <mergeCell ref="B5:F7"/>
    <mergeCell ref="C10:F10"/>
    <mergeCell ref="C11:F11"/>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showGridLines="0" zoomScaleNormal="100" workbookViewId="0">
      <pane ySplit="5" topLeftCell="A15" activePane="bottomLeft" state="frozen"/>
      <selection pane="bottomLeft" activeCell="A26" activeCellId="2" sqref="A18:E18 A7:E7 A26:E26"/>
    </sheetView>
  </sheetViews>
  <sheetFormatPr baseColWidth="10" defaultColWidth="8.6640625" defaultRowHeight="15"/>
  <cols>
    <col min="1" max="1" width="48" customWidth="1"/>
    <col min="2" max="2" width="2" customWidth="1"/>
    <col min="3" max="5" width="17" customWidth="1"/>
    <col min="7" max="7" width="24" customWidth="1"/>
    <col min="8" max="8" width="16" customWidth="1"/>
  </cols>
  <sheetData>
    <row r="1" spans="1:8" ht="92" customHeight="1"/>
    <row r="2" spans="1:8" ht="48" customHeight="1">
      <c r="A2" s="21"/>
      <c r="B2" s="21"/>
      <c r="C2" s="21"/>
      <c r="D2" s="21"/>
      <c r="E2" s="21"/>
      <c r="F2" s="4"/>
      <c r="G2" s="4"/>
      <c r="H2" s="4"/>
    </row>
    <row r="3" spans="1:8" ht="29.75" customHeight="1">
      <c r="A3" s="22" t="s">
        <v>26</v>
      </c>
      <c r="B3" s="22"/>
      <c r="C3" s="22"/>
      <c r="D3" s="22"/>
      <c r="E3" s="22"/>
      <c r="F3" s="4"/>
      <c r="G3" s="4"/>
      <c r="H3" s="4"/>
    </row>
    <row r="4" spans="1:8">
      <c r="A4" s="4"/>
      <c r="B4" s="4"/>
      <c r="C4" s="4"/>
      <c r="D4" s="4"/>
      <c r="E4" s="4"/>
      <c r="F4" s="4"/>
      <c r="G4" s="23" t="s">
        <v>27</v>
      </c>
      <c r="H4" s="4"/>
    </row>
    <row r="5" spans="1:8">
      <c r="A5" s="24" t="s">
        <v>28</v>
      </c>
      <c r="B5" s="4"/>
      <c r="C5" s="25" t="s">
        <v>29</v>
      </c>
      <c r="D5" s="25" t="s">
        <v>30</v>
      </c>
      <c r="E5" s="4"/>
      <c r="F5" s="4"/>
      <c r="G5" s="26" t="s">
        <v>31</v>
      </c>
      <c r="H5" s="27" t="s">
        <v>32</v>
      </c>
    </row>
    <row r="6" spans="1:8">
      <c r="A6" s="4"/>
      <c r="B6" s="4"/>
      <c r="C6" s="4"/>
      <c r="D6" s="4"/>
      <c r="E6" s="4"/>
      <c r="F6" s="4"/>
      <c r="G6" s="26" t="s">
        <v>33</v>
      </c>
      <c r="H6" s="27" t="s">
        <v>34</v>
      </c>
    </row>
    <row r="7" spans="1:8" ht="21.75" customHeight="1">
      <c r="A7" s="69" t="s">
        <v>35</v>
      </c>
      <c r="B7" s="69"/>
      <c r="C7" s="69"/>
      <c r="D7" s="69"/>
      <c r="E7" s="69"/>
      <c r="F7" s="4"/>
      <c r="G7" s="26" t="s">
        <v>36</v>
      </c>
      <c r="H7" s="27" t="s">
        <v>37</v>
      </c>
    </row>
    <row r="8" spans="1:8" ht="18" customHeight="1">
      <c r="A8" s="28" t="s">
        <v>31</v>
      </c>
      <c r="B8" s="4"/>
      <c r="C8" s="29"/>
      <c r="D8" s="29"/>
      <c r="E8" s="4"/>
      <c r="F8" s="4"/>
      <c r="G8" s="26" t="s">
        <v>38</v>
      </c>
      <c r="H8" s="27" t="s">
        <v>39</v>
      </c>
    </row>
    <row r="9" spans="1:8" ht="18" customHeight="1">
      <c r="A9" s="28" t="s">
        <v>33</v>
      </c>
      <c r="B9" s="4"/>
      <c r="C9" s="29"/>
      <c r="D9" s="29"/>
      <c r="E9" s="4"/>
      <c r="F9" s="4"/>
      <c r="G9" s="26" t="s">
        <v>40</v>
      </c>
      <c r="H9" s="27" t="s">
        <v>41</v>
      </c>
    </row>
    <row r="10" spans="1:8" ht="18" customHeight="1">
      <c r="A10" s="30" t="s">
        <v>42</v>
      </c>
      <c r="B10" s="4"/>
      <c r="C10" s="31">
        <f>C8-C9</f>
        <v>0</v>
      </c>
      <c r="D10" s="31">
        <f>D8-D9</f>
        <v>0</v>
      </c>
      <c r="E10" s="4"/>
      <c r="F10" s="4"/>
      <c r="G10" s="4"/>
      <c r="H10" s="4"/>
    </row>
    <row r="11" spans="1:8" ht="18" customHeight="1">
      <c r="A11" s="28" t="s">
        <v>43</v>
      </c>
      <c r="B11" s="4"/>
      <c r="C11" s="29"/>
      <c r="D11" s="29"/>
      <c r="E11" s="4"/>
      <c r="F11" s="4"/>
      <c r="G11" s="32" t="s">
        <v>44</v>
      </c>
      <c r="H11" s="32"/>
    </row>
    <row r="12" spans="1:8" ht="18" customHeight="1">
      <c r="A12" s="30" t="s">
        <v>45</v>
      </c>
      <c r="B12" s="4"/>
      <c r="C12" s="31">
        <f>C10-C11</f>
        <v>0</v>
      </c>
      <c r="D12" s="31">
        <f>D10-D11</f>
        <v>0</v>
      </c>
      <c r="E12" s="4"/>
      <c r="F12" s="4"/>
      <c r="G12" s="32"/>
      <c r="H12" s="32"/>
    </row>
    <row r="13" spans="1:8" ht="18" customHeight="1">
      <c r="A13" s="28" t="s">
        <v>46</v>
      </c>
      <c r="B13" s="4"/>
      <c r="C13" s="29"/>
      <c r="D13" s="29"/>
      <c r="E13" s="4"/>
      <c r="F13" s="4"/>
      <c r="G13" s="32"/>
      <c r="H13" s="32"/>
    </row>
    <row r="14" spans="1:8" ht="18" customHeight="1">
      <c r="A14" s="30" t="s">
        <v>47</v>
      </c>
      <c r="B14" s="4"/>
      <c r="C14" s="31">
        <f>C12-C13</f>
        <v>0</v>
      </c>
      <c r="D14" s="31">
        <f>D12-D13</f>
        <v>0</v>
      </c>
      <c r="E14" s="4"/>
      <c r="F14" s="4"/>
      <c r="G14" s="4"/>
      <c r="H14" s="4"/>
    </row>
    <row r="15" spans="1:8" ht="18" customHeight="1">
      <c r="A15" s="28" t="s">
        <v>48</v>
      </c>
      <c r="B15" s="4"/>
      <c r="C15" s="29"/>
      <c r="D15" s="29"/>
      <c r="E15" s="4"/>
      <c r="F15" s="4"/>
      <c r="G15" s="4"/>
      <c r="H15" s="4"/>
    </row>
    <row r="16" spans="1:8" ht="18" customHeight="1">
      <c r="A16" s="30" t="s">
        <v>49</v>
      </c>
      <c r="B16" s="4"/>
      <c r="C16" s="33">
        <f>C14-C15</f>
        <v>0</v>
      </c>
      <c r="D16" s="33">
        <f>D14-D15</f>
        <v>0</v>
      </c>
      <c r="E16" s="4"/>
      <c r="F16" s="4"/>
      <c r="G16" s="4"/>
      <c r="H16" s="4"/>
    </row>
    <row r="17" spans="1:8">
      <c r="A17" s="4"/>
      <c r="B17" s="4"/>
      <c r="C17" s="4"/>
      <c r="D17" s="4"/>
      <c r="E17" s="4"/>
      <c r="F17" s="4"/>
      <c r="G17" s="4"/>
      <c r="H17" s="4"/>
    </row>
    <row r="18" spans="1:8" ht="21.75" customHeight="1">
      <c r="A18" s="69" t="s">
        <v>50</v>
      </c>
      <c r="B18" s="69"/>
      <c r="C18" s="69"/>
      <c r="D18" s="69"/>
      <c r="E18" s="69"/>
      <c r="F18" s="4"/>
      <c r="G18" s="4"/>
      <c r="H18" s="4"/>
    </row>
    <row r="19" spans="1:8" ht="18" customHeight="1">
      <c r="A19" s="28" t="s">
        <v>51</v>
      </c>
      <c r="B19" s="4"/>
      <c r="C19" s="29"/>
      <c r="D19" s="29"/>
      <c r="E19" s="4"/>
      <c r="F19" s="4"/>
      <c r="G19" s="4"/>
      <c r="H19" s="4"/>
    </row>
    <row r="20" spans="1:8" ht="18" customHeight="1">
      <c r="A20" s="28" t="s">
        <v>38</v>
      </c>
      <c r="B20" s="4"/>
      <c r="C20" s="29"/>
      <c r="D20" s="29"/>
      <c r="E20" s="4"/>
      <c r="F20" s="4"/>
      <c r="G20" s="4"/>
      <c r="H20" s="4"/>
    </row>
    <row r="21" spans="1:8" ht="18" customHeight="1">
      <c r="A21" s="28" t="s">
        <v>36</v>
      </c>
      <c r="B21" s="4"/>
      <c r="C21" s="29"/>
      <c r="D21" s="29"/>
      <c r="E21" s="4"/>
      <c r="F21" s="4"/>
      <c r="G21" s="4"/>
      <c r="H21" s="4"/>
    </row>
    <row r="22" spans="1:8" ht="18" customHeight="1">
      <c r="A22" s="28" t="s">
        <v>52</v>
      </c>
      <c r="B22" s="4"/>
      <c r="C22" s="29"/>
      <c r="D22" s="29"/>
      <c r="E22" s="4"/>
      <c r="F22" s="4"/>
      <c r="G22" s="4"/>
      <c r="H22" s="4"/>
    </row>
    <row r="23" spans="1:8" ht="18" customHeight="1">
      <c r="A23" s="28" t="s">
        <v>53</v>
      </c>
      <c r="B23" s="4"/>
      <c r="C23" s="29"/>
      <c r="D23" s="29"/>
      <c r="E23" s="4"/>
      <c r="F23" s="4"/>
      <c r="G23" s="4"/>
      <c r="H23" s="4"/>
    </row>
    <row r="24" spans="1:8" ht="18" customHeight="1">
      <c r="A24" s="30" t="s">
        <v>54</v>
      </c>
      <c r="B24" s="4"/>
      <c r="C24" s="33">
        <f>SUM(C19:C23)</f>
        <v>0</v>
      </c>
      <c r="D24" s="33">
        <f>SUM(D19:D23)</f>
        <v>0</v>
      </c>
      <c r="E24" s="4"/>
      <c r="F24" s="4"/>
      <c r="G24" s="4"/>
      <c r="H24" s="4"/>
    </row>
    <row r="25" spans="1:8">
      <c r="A25" s="4"/>
      <c r="B25" s="4"/>
      <c r="C25" s="4"/>
      <c r="D25" s="4"/>
      <c r="E25" s="4"/>
      <c r="F25" s="4"/>
      <c r="G25" s="4"/>
      <c r="H25" s="4"/>
    </row>
    <row r="26" spans="1:8" ht="21.75" customHeight="1">
      <c r="A26" s="69" t="s">
        <v>55</v>
      </c>
      <c r="B26" s="69"/>
      <c r="C26" s="69"/>
      <c r="D26" s="69"/>
      <c r="E26" s="69"/>
      <c r="F26" s="4"/>
      <c r="G26" s="4"/>
      <c r="H26" s="4"/>
    </row>
    <row r="27" spans="1:8" ht="18" customHeight="1">
      <c r="A27" s="28" t="s">
        <v>56</v>
      </c>
      <c r="B27" s="4"/>
      <c r="C27" s="29"/>
      <c r="D27" s="29"/>
      <c r="E27" s="4"/>
      <c r="F27" s="4"/>
      <c r="G27" s="4"/>
      <c r="H27" s="4"/>
    </row>
    <row r="28" spans="1:8" ht="18" customHeight="1">
      <c r="A28" s="28" t="s">
        <v>57</v>
      </c>
      <c r="B28" s="4"/>
      <c r="C28" s="29"/>
      <c r="D28" s="29"/>
      <c r="E28" s="4"/>
      <c r="F28" s="4"/>
      <c r="G28" s="4"/>
      <c r="H28" s="4"/>
    </row>
    <row r="29" spans="1:8" ht="18" customHeight="1">
      <c r="A29" s="28" t="s">
        <v>58</v>
      </c>
      <c r="B29" s="4"/>
      <c r="C29" s="29"/>
      <c r="D29" s="29"/>
      <c r="E29" s="4"/>
      <c r="F29" s="4"/>
      <c r="G29" s="4"/>
      <c r="H29" s="4"/>
    </row>
    <row r="30" spans="1:8" ht="18" customHeight="1">
      <c r="A30" s="30" t="s">
        <v>59</v>
      </c>
      <c r="B30" s="4"/>
      <c r="C30" s="31">
        <f>SUM(C27:C29)</f>
        <v>0</v>
      </c>
      <c r="D30" s="31">
        <f>SUM(D27:D29)</f>
        <v>0</v>
      </c>
      <c r="E30" s="4"/>
      <c r="F30" s="4"/>
      <c r="G30" s="4"/>
      <c r="H30" s="4"/>
    </row>
    <row r="31" spans="1:8" ht="18" customHeight="1">
      <c r="A31" s="28" t="s">
        <v>40</v>
      </c>
      <c r="B31" s="4"/>
      <c r="C31" s="29"/>
      <c r="D31" s="29"/>
      <c r="E31" s="4"/>
      <c r="F31" s="4"/>
      <c r="G31" s="4"/>
      <c r="H31" s="4"/>
    </row>
    <row r="32" spans="1:8" ht="18" customHeight="1">
      <c r="A32" s="30" t="s">
        <v>60</v>
      </c>
      <c r="B32" s="4"/>
      <c r="C32" s="33">
        <f>C30+C31</f>
        <v>0</v>
      </c>
      <c r="D32" s="33">
        <f>D30+D31</f>
        <v>0</v>
      </c>
      <c r="E32" s="4"/>
      <c r="F32" s="4"/>
      <c r="G32" s="4"/>
      <c r="H32" s="4"/>
    </row>
    <row r="33" spans="1:8">
      <c r="A33" s="34" t="s">
        <v>61</v>
      </c>
      <c r="B33" s="4"/>
      <c r="C33" s="35">
        <f>C24-C32</f>
        <v>0</v>
      </c>
      <c r="D33" s="35">
        <f>D24-D32</f>
        <v>0</v>
      </c>
      <c r="E33" s="4"/>
      <c r="F33" s="4"/>
      <c r="G33" s="4"/>
      <c r="H33" s="4"/>
    </row>
    <row r="34" spans="1:8" ht="30" customHeight="1">
      <c r="A34" s="36" t="str">
        <f>IF(OR(ABS(C33)&gt;1,ABS(D33)&gt;1),"Tu balance no cuadra por Q"&amp;TEXT(MAX(ABS(C33),ABS(D33)),"#,##0")&amp;" — revisa tus cifras antes de leer el diagnóstico.","Tu balance cuadra. Ya puedes leer tu diagnóstico.")</f>
        <v>Tu balance cuadra. Ya puedes leer tu diagnóstico.</v>
      </c>
      <c r="B34" s="36"/>
      <c r="C34" s="36"/>
      <c r="D34" s="36"/>
      <c r="E34" s="36"/>
      <c r="F34" s="4"/>
      <c r="G34" s="4"/>
      <c r="H34" s="4"/>
    </row>
  </sheetData>
  <mergeCells count="7">
    <mergeCell ref="A26:E26"/>
    <mergeCell ref="A34:E34"/>
    <mergeCell ref="A2:E2"/>
    <mergeCell ref="A3:E3"/>
    <mergeCell ref="A7:E7"/>
    <mergeCell ref="G11:H13"/>
    <mergeCell ref="A18:E18"/>
  </mergeCells>
  <dataValidations count="1">
    <dataValidation type="decimal" operator="greaterThanOrEqual" allowBlank="1" showErrorMessage="1" errorTitle="Dato no válido" error="Mete solo números iguales o mayores a cero." sqref="C8:D9 C11:D11 C13:D13 C15:D15 C19:D23 C27:D29 C31:D31" xr:uid="{00000000-0002-0000-0100-000000000000}">
      <formula1>0</formula1>
      <formula2>0</formula2>
    </dataValidation>
  </dataValidation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4"/>
  <sheetViews>
    <sheetView showGridLines="0" zoomScaleNormal="100" workbookViewId="0">
      <pane ySplit="3" topLeftCell="A4" activePane="bottomLeft" state="frozen"/>
      <selection pane="bottomLeft" activeCell="A72" activeCellId="6" sqref="A32:E32 A18:E18 A5:E5 A43:E43 A53:E53 A62:E62 A72:E72"/>
    </sheetView>
  </sheetViews>
  <sheetFormatPr baseColWidth="10" defaultColWidth="8.6640625" defaultRowHeight="15"/>
  <cols>
    <col min="1" max="1" width="48" customWidth="1"/>
    <col min="2" max="2" width="2" customWidth="1"/>
    <col min="3" max="5" width="17" customWidth="1"/>
  </cols>
  <sheetData>
    <row r="1" spans="1:5" ht="103" customHeight="1"/>
    <row r="2" spans="1:5" ht="62" customHeight="1">
      <c r="A2" s="1"/>
      <c r="B2" s="1"/>
      <c r="C2" s="1"/>
      <c r="D2" s="1"/>
      <c r="E2" s="1"/>
    </row>
    <row r="3" spans="1:5" s="4" customFormat="1" ht="14">
      <c r="A3" s="37" t="s">
        <v>63</v>
      </c>
      <c r="B3" s="37"/>
      <c r="C3" s="37"/>
      <c r="D3" s="37"/>
      <c r="E3" s="37"/>
    </row>
    <row r="4" spans="1:5" s="4" customFormat="1" ht="14"/>
    <row r="5" spans="1:5" s="4" customFormat="1" ht="21.75" customHeight="1">
      <c r="A5" s="69" t="s">
        <v>64</v>
      </c>
      <c r="B5" s="69"/>
      <c r="C5" s="69"/>
      <c r="D5" s="69"/>
      <c r="E5" s="69"/>
    </row>
    <row r="6" spans="1:5" s="4" customFormat="1" ht="15" customHeight="1">
      <c r="A6" s="38" t="s">
        <v>65</v>
      </c>
      <c r="B6" s="38"/>
      <c r="C6" s="38"/>
      <c r="D6" s="38"/>
      <c r="E6" s="38"/>
    </row>
    <row r="7" spans="1:5" s="4" customFormat="1" ht="14">
      <c r="A7" s="39"/>
      <c r="C7" s="40" t="s">
        <v>29</v>
      </c>
      <c r="D7" s="40" t="s">
        <v>30</v>
      </c>
      <c r="E7" s="40" t="s">
        <v>66</v>
      </c>
    </row>
    <row r="8" spans="1:5" s="4" customFormat="1" ht="18" customHeight="1">
      <c r="A8" s="41" t="s">
        <v>31</v>
      </c>
      <c r="C8" s="42" t="str">
        <f>IFERROR('Tus datos'!C8/'Tus datos'!C8,"—")</f>
        <v>—</v>
      </c>
      <c r="D8" s="42" t="str">
        <f>IFERROR('Tus datos'!D8/'Tus datos'!D8,"—")</f>
        <v>—</v>
      </c>
      <c r="E8" s="43" t="str">
        <f t="shared" ref="E8:E16" si="0">IFERROR((D8-C8)*100,"—")</f>
        <v>—</v>
      </c>
    </row>
    <row r="9" spans="1:5" s="4" customFormat="1" ht="18" customHeight="1">
      <c r="A9" s="41" t="s">
        <v>33</v>
      </c>
      <c r="C9" s="42" t="str">
        <f>IFERROR('Tus datos'!C9/'Tus datos'!C8,"—")</f>
        <v>—</v>
      </c>
      <c r="D9" s="42" t="str">
        <f>IFERROR('Tus datos'!D9/'Tus datos'!D8,"—")</f>
        <v>—</v>
      </c>
      <c r="E9" s="43" t="str">
        <f t="shared" si="0"/>
        <v>—</v>
      </c>
    </row>
    <row r="10" spans="1:5" s="4" customFormat="1" ht="18" customHeight="1">
      <c r="A10" s="44" t="s">
        <v>42</v>
      </c>
      <c r="C10" s="45" t="str">
        <f>IFERROR('Tus datos'!C10/'Tus datos'!C8,"—")</f>
        <v>—</v>
      </c>
      <c r="D10" s="45" t="str">
        <f>IFERROR('Tus datos'!D10/'Tus datos'!D8,"—")</f>
        <v>—</v>
      </c>
      <c r="E10" s="43" t="str">
        <f t="shared" si="0"/>
        <v>—</v>
      </c>
    </row>
    <row r="11" spans="1:5" s="4" customFormat="1" ht="18" customHeight="1">
      <c r="A11" s="41" t="s">
        <v>43</v>
      </c>
      <c r="C11" s="42" t="str">
        <f>IFERROR('Tus datos'!C11/'Tus datos'!C8,"—")</f>
        <v>—</v>
      </c>
      <c r="D11" s="42" t="str">
        <f>IFERROR('Tus datos'!D11/'Tus datos'!D8,"—")</f>
        <v>—</v>
      </c>
      <c r="E11" s="43" t="str">
        <f t="shared" si="0"/>
        <v>—</v>
      </c>
    </row>
    <row r="12" spans="1:5" s="4" customFormat="1" ht="18" customHeight="1">
      <c r="A12" s="44" t="s">
        <v>45</v>
      </c>
      <c r="C12" s="45" t="str">
        <f>IFERROR('Tus datos'!C12/'Tus datos'!C8,"—")</f>
        <v>—</v>
      </c>
      <c r="D12" s="45" t="str">
        <f>IFERROR('Tus datos'!D12/'Tus datos'!D8,"—")</f>
        <v>—</v>
      </c>
      <c r="E12" s="43" t="str">
        <f t="shared" si="0"/>
        <v>—</v>
      </c>
    </row>
    <row r="13" spans="1:5" s="4" customFormat="1" ht="18" customHeight="1">
      <c r="A13" s="41" t="s">
        <v>46</v>
      </c>
      <c r="C13" s="42" t="str">
        <f>IFERROR('Tus datos'!C13/'Tus datos'!C8,"—")</f>
        <v>—</v>
      </c>
      <c r="D13" s="42" t="str">
        <f>IFERROR('Tus datos'!D13/'Tus datos'!D8,"—")</f>
        <v>—</v>
      </c>
      <c r="E13" s="43" t="str">
        <f t="shared" si="0"/>
        <v>—</v>
      </c>
    </row>
    <row r="14" spans="1:5" s="4" customFormat="1" ht="18" customHeight="1">
      <c r="A14" s="41" t="s">
        <v>47</v>
      </c>
      <c r="C14" s="42" t="str">
        <f>IFERROR('Tus datos'!C14/'Tus datos'!C8,"—")</f>
        <v>—</v>
      </c>
      <c r="D14" s="42" t="str">
        <f>IFERROR('Tus datos'!D14/'Tus datos'!D8,"—")</f>
        <v>—</v>
      </c>
      <c r="E14" s="43" t="str">
        <f t="shared" si="0"/>
        <v>—</v>
      </c>
    </row>
    <row r="15" spans="1:5" s="4" customFormat="1" ht="18" customHeight="1">
      <c r="A15" s="41" t="s">
        <v>48</v>
      </c>
      <c r="C15" s="42" t="str">
        <f>IFERROR('Tus datos'!C15/'Tus datos'!C8,"—")</f>
        <v>—</v>
      </c>
      <c r="D15" s="42" t="str">
        <f>IFERROR('Tus datos'!D15/'Tus datos'!D8,"—")</f>
        <v>—</v>
      </c>
      <c r="E15" s="43" t="str">
        <f t="shared" si="0"/>
        <v>—</v>
      </c>
    </row>
    <row r="16" spans="1:5" s="4" customFormat="1" ht="18" customHeight="1">
      <c r="A16" s="44" t="s">
        <v>49</v>
      </c>
      <c r="C16" s="45" t="str">
        <f>IFERROR('Tus datos'!C16/'Tus datos'!C8,"—")</f>
        <v>—</v>
      </c>
      <c r="D16" s="45" t="str">
        <f>IFERROR('Tus datos'!D16/'Tus datos'!D8,"—")</f>
        <v>—</v>
      </c>
      <c r="E16" s="43" t="str">
        <f t="shared" si="0"/>
        <v>—</v>
      </c>
    </row>
    <row r="17" spans="1:5" s="4" customFormat="1" ht="14"/>
    <row r="18" spans="1:5" s="4" customFormat="1" ht="21.75" customHeight="1">
      <c r="A18" s="69" t="s">
        <v>67</v>
      </c>
      <c r="B18" s="69"/>
      <c r="C18" s="69"/>
      <c r="D18" s="69"/>
      <c r="E18" s="69"/>
    </row>
    <row r="19" spans="1:5" s="4" customFormat="1" ht="15" customHeight="1">
      <c r="A19" s="38" t="s">
        <v>68</v>
      </c>
      <c r="B19" s="38"/>
      <c r="C19" s="38"/>
      <c r="D19" s="38"/>
      <c r="E19" s="38"/>
    </row>
    <row r="20" spans="1:5" s="4" customFormat="1" ht="14">
      <c r="A20" s="39"/>
      <c r="C20" s="40" t="s">
        <v>29</v>
      </c>
      <c r="D20" s="40" t="s">
        <v>30</v>
      </c>
      <c r="E20" s="40" t="s">
        <v>66</v>
      </c>
    </row>
    <row r="21" spans="1:5" s="4" customFormat="1" ht="18" customHeight="1">
      <c r="A21" s="41" t="s">
        <v>51</v>
      </c>
      <c r="C21" s="42" t="str">
        <f>IFERROR('Tus datos'!C19/'Tus datos'!C24,"—")</f>
        <v>—</v>
      </c>
      <c r="D21" s="42" t="str">
        <f>IFERROR('Tus datos'!D19/'Tus datos'!D24,"—")</f>
        <v>—</v>
      </c>
      <c r="E21" s="43" t="str">
        <f t="shared" ref="E21:E30" si="1">IFERROR((D21-C21)*100,"—")</f>
        <v>—</v>
      </c>
    </row>
    <row r="22" spans="1:5" s="4" customFormat="1" ht="18" customHeight="1">
      <c r="A22" s="41" t="s">
        <v>38</v>
      </c>
      <c r="C22" s="42" t="str">
        <f>IFERROR('Tus datos'!C20/'Tus datos'!C24,"—")</f>
        <v>—</v>
      </c>
      <c r="D22" s="42" t="str">
        <f>IFERROR('Tus datos'!D20/'Tus datos'!D24,"—")</f>
        <v>—</v>
      </c>
      <c r="E22" s="43" t="str">
        <f t="shared" si="1"/>
        <v>—</v>
      </c>
    </row>
    <row r="23" spans="1:5" s="4" customFormat="1" ht="18" customHeight="1">
      <c r="A23" s="41" t="s">
        <v>36</v>
      </c>
      <c r="C23" s="42" t="str">
        <f>IFERROR('Tus datos'!C21/'Tus datos'!C24,"—")</f>
        <v>—</v>
      </c>
      <c r="D23" s="42" t="str">
        <f>IFERROR('Tus datos'!D21/'Tus datos'!D24,"—")</f>
        <v>—</v>
      </c>
      <c r="E23" s="43" t="str">
        <f t="shared" si="1"/>
        <v>—</v>
      </c>
    </row>
    <row r="24" spans="1:5" s="4" customFormat="1" ht="18" customHeight="1">
      <c r="A24" s="41" t="s">
        <v>52</v>
      </c>
      <c r="C24" s="42" t="str">
        <f>IFERROR('Tus datos'!C22/'Tus datos'!C24,"—")</f>
        <v>—</v>
      </c>
      <c r="D24" s="42" t="str">
        <f>IFERROR('Tus datos'!D22/'Tus datos'!D24,"—")</f>
        <v>—</v>
      </c>
      <c r="E24" s="43" t="str">
        <f t="shared" si="1"/>
        <v>—</v>
      </c>
    </row>
    <row r="25" spans="1:5" s="4" customFormat="1" ht="18" customHeight="1">
      <c r="A25" s="41" t="s">
        <v>69</v>
      </c>
      <c r="C25" s="42" t="str">
        <f>IFERROR('Tus datos'!C23/'Tus datos'!C24,"—")</f>
        <v>—</v>
      </c>
      <c r="D25" s="42" t="str">
        <f>IFERROR('Tus datos'!D23/'Tus datos'!D24,"—")</f>
        <v>—</v>
      </c>
      <c r="E25" s="43" t="str">
        <f t="shared" si="1"/>
        <v>—</v>
      </c>
    </row>
    <row r="26" spans="1:5" s="4" customFormat="1" ht="18" customHeight="1">
      <c r="A26" s="44" t="s">
        <v>54</v>
      </c>
      <c r="C26" s="45" t="str">
        <f>IFERROR('Tus datos'!C24/'Tus datos'!C24,"—")</f>
        <v>—</v>
      </c>
      <c r="D26" s="45" t="str">
        <f>IFERROR('Tus datos'!D24/'Tus datos'!D24,"—")</f>
        <v>—</v>
      </c>
      <c r="E26" s="43" t="str">
        <f t="shared" si="1"/>
        <v>—</v>
      </c>
    </row>
    <row r="27" spans="1:5" s="4" customFormat="1" ht="18" customHeight="1">
      <c r="A27" s="41" t="s">
        <v>70</v>
      </c>
      <c r="C27" s="42" t="str">
        <f>IFERROR('Tus datos'!C27/'Tus datos'!C24,"—")</f>
        <v>—</v>
      </c>
      <c r="D27" s="42" t="str">
        <f>IFERROR('Tus datos'!D27/'Tus datos'!D24,"—")</f>
        <v>—</v>
      </c>
      <c r="E27" s="43" t="str">
        <f t="shared" si="1"/>
        <v>—</v>
      </c>
    </row>
    <row r="28" spans="1:5" s="4" customFormat="1" ht="18" customHeight="1">
      <c r="A28" s="41" t="s">
        <v>57</v>
      </c>
      <c r="C28" s="42" t="str">
        <f>IFERROR('Tus datos'!C28/'Tus datos'!C24,"—")</f>
        <v>—</v>
      </c>
      <c r="D28" s="42" t="str">
        <f>IFERROR('Tus datos'!D28/'Tus datos'!D24,"—")</f>
        <v>—</v>
      </c>
      <c r="E28" s="43" t="str">
        <f t="shared" si="1"/>
        <v>—</v>
      </c>
    </row>
    <row r="29" spans="1:5" s="4" customFormat="1" ht="18" customHeight="1">
      <c r="A29" s="41" t="s">
        <v>58</v>
      </c>
      <c r="C29" s="42" t="str">
        <f>IFERROR('Tus datos'!C29/'Tus datos'!C24,"—")</f>
        <v>—</v>
      </c>
      <c r="D29" s="42" t="str">
        <f>IFERROR('Tus datos'!D29/'Tus datos'!D24,"—")</f>
        <v>—</v>
      </c>
      <c r="E29" s="43" t="str">
        <f t="shared" si="1"/>
        <v>—</v>
      </c>
    </row>
    <row r="30" spans="1:5" s="4" customFormat="1" ht="18" customHeight="1">
      <c r="A30" s="41" t="s">
        <v>40</v>
      </c>
      <c r="C30" s="42" t="str">
        <f>IFERROR('Tus datos'!C31/'Tus datos'!C24,"—")</f>
        <v>—</v>
      </c>
      <c r="D30" s="42" t="str">
        <f>IFERROR('Tus datos'!D31/'Tus datos'!D24,"—")</f>
        <v>—</v>
      </c>
      <c r="E30" s="43" t="str">
        <f t="shared" si="1"/>
        <v>—</v>
      </c>
    </row>
    <row r="31" spans="1:5" s="4" customFormat="1" ht="14"/>
    <row r="32" spans="1:5" s="4" customFormat="1" ht="21.75" customHeight="1">
      <c r="A32" s="69" t="s">
        <v>71</v>
      </c>
      <c r="B32" s="69"/>
      <c r="C32" s="69"/>
      <c r="D32" s="69"/>
      <c r="E32" s="69"/>
    </row>
    <row r="33" spans="1:5" s="4" customFormat="1" ht="15" customHeight="1">
      <c r="A33" s="38" t="s">
        <v>72</v>
      </c>
      <c r="B33" s="38"/>
      <c r="C33" s="38"/>
      <c r="D33" s="38"/>
      <c r="E33" s="38"/>
    </row>
    <row r="34" spans="1:5" s="4" customFormat="1" ht="14">
      <c r="A34" s="39"/>
      <c r="C34" s="40" t="s">
        <v>73</v>
      </c>
    </row>
    <row r="35" spans="1:5" s="4" customFormat="1" ht="14">
      <c r="A35" s="46" t="s">
        <v>31</v>
      </c>
      <c r="C35" s="42" t="str">
        <f>IFERROR('Tus datos'!D8/'Tus datos'!C8-1,"—")</f>
        <v>—</v>
      </c>
    </row>
    <row r="36" spans="1:5" s="4" customFormat="1" ht="14">
      <c r="A36" s="46" t="s">
        <v>33</v>
      </c>
      <c r="C36" s="42" t="str">
        <f>IFERROR('Tus datos'!D9/'Tus datos'!C9-1,"—")</f>
        <v>—</v>
      </c>
    </row>
    <row r="37" spans="1:5" s="4" customFormat="1" ht="14">
      <c r="A37" s="46" t="s">
        <v>49</v>
      </c>
      <c r="C37" s="42" t="str">
        <f>IFERROR('Tus datos'!D16/'Tus datos'!C16-1,"—")</f>
        <v>—</v>
      </c>
    </row>
    <row r="38" spans="1:5" s="4" customFormat="1" ht="14">
      <c r="A38" s="46" t="s">
        <v>38</v>
      </c>
      <c r="C38" s="42" t="str">
        <f>IFERROR('Tus datos'!D20/'Tus datos'!C20-1,"—")</f>
        <v>—</v>
      </c>
    </row>
    <row r="39" spans="1:5" s="4" customFormat="1" ht="14">
      <c r="A39" s="46" t="s">
        <v>36</v>
      </c>
      <c r="C39" s="42" t="str">
        <f>IFERROR('Tus datos'!D21/'Tus datos'!C21-1,"—")</f>
        <v>—</v>
      </c>
    </row>
    <row r="40" spans="1:5" s="4" customFormat="1" ht="14">
      <c r="A40" s="46" t="s">
        <v>54</v>
      </c>
      <c r="C40" s="42" t="str">
        <f>IFERROR('Tus datos'!D24/'Tus datos'!C24-1,"—")</f>
        <v>—</v>
      </c>
    </row>
    <row r="41" spans="1:5" s="4" customFormat="1" ht="27.75" customHeight="1">
      <c r="A41" s="47" t="str">
        <f>IFERROR(IF(AND(C39&gt;C35,C38&gt;C35),"Tu inventario y tus cuentas por cobrar crecieron más rápido que tus ventas.",IF(C39&gt;C35,"Tu inventario creció más rápido que tus ventas.",IF(C38&gt;C35,"Tus cuentas por cobrar crecieron más rápido que tus ventas.","Tus activos operativos crecieron en línea con tus ventas."))),"—")</f>
        <v>Tus activos operativos crecieron en línea con tus ventas.</v>
      </c>
      <c r="B41" s="47"/>
      <c r="C41" s="47"/>
      <c r="D41" s="47"/>
      <c r="E41" s="47"/>
    </row>
    <row r="42" spans="1:5" s="4" customFormat="1" ht="14"/>
    <row r="43" spans="1:5" s="4" customFormat="1" ht="21.75" customHeight="1">
      <c r="A43" s="69" t="s">
        <v>74</v>
      </c>
      <c r="B43" s="69"/>
      <c r="C43" s="69"/>
      <c r="D43" s="69"/>
      <c r="E43" s="69"/>
    </row>
    <row r="44" spans="1:5" s="4" customFormat="1" ht="15" customHeight="1">
      <c r="A44" s="38" t="s">
        <v>75</v>
      </c>
      <c r="B44" s="38"/>
      <c r="C44" s="38"/>
      <c r="D44" s="38"/>
      <c r="E44" s="38"/>
    </row>
    <row r="45" spans="1:5" s="4" customFormat="1" ht="14">
      <c r="A45" s="39"/>
      <c r="C45" s="40" t="s">
        <v>29</v>
      </c>
      <c r="D45" s="40" t="s">
        <v>30</v>
      </c>
      <c r="E45" s="40" t="s">
        <v>76</v>
      </c>
    </row>
    <row r="46" spans="1:5" s="4" customFormat="1" ht="14">
      <c r="A46" s="46" t="s">
        <v>77</v>
      </c>
      <c r="C46" s="48" t="str">
        <f>IFERROR('Tus datos'!C21/'Tus datos'!C9*365,"—")</f>
        <v>—</v>
      </c>
      <c r="D46" s="48" t="str">
        <f>IFERROR('Tus datos'!D21/'Tus datos'!D9*365,"—")</f>
        <v>—</v>
      </c>
      <c r="E46" s="49" t="str">
        <f>IFERROR(D46-C46,"—")</f>
        <v>—</v>
      </c>
    </row>
    <row r="47" spans="1:5" s="4" customFormat="1" ht="14">
      <c r="A47" s="46" t="s">
        <v>78</v>
      </c>
      <c r="C47" s="48" t="str">
        <f>IFERROR('Tus datos'!C20/'Tus datos'!C8*365,"—")</f>
        <v>—</v>
      </c>
      <c r="D47" s="48" t="str">
        <f>IFERROR('Tus datos'!D20/'Tus datos'!D8*365,"—")</f>
        <v>—</v>
      </c>
      <c r="E47" s="49" t="str">
        <f>IFERROR(D47-C47,"—")</f>
        <v>—</v>
      </c>
    </row>
    <row r="48" spans="1:5" s="4" customFormat="1" ht="14">
      <c r="A48" s="46" t="s">
        <v>79</v>
      </c>
      <c r="C48" s="48" t="str">
        <f>IFERROR('Tus datos'!C27/'Tus datos'!C9*365,"—")</f>
        <v>—</v>
      </c>
      <c r="D48" s="48" t="str">
        <f>IFERROR('Tus datos'!D27/'Tus datos'!D9*365,"—")</f>
        <v>—</v>
      </c>
      <c r="E48" s="49" t="str">
        <f>IFERROR(D48-C48,"—")</f>
        <v>—</v>
      </c>
    </row>
    <row r="49" spans="1:5" s="4" customFormat="1" ht="14">
      <c r="A49" s="50" t="s">
        <v>80</v>
      </c>
      <c r="C49" s="51" t="str">
        <f>IFERROR(C46+C47-C48,"—")</f>
        <v>—</v>
      </c>
      <c r="D49" s="51" t="str">
        <f>IFERROR(D46+D47-D48,"—")</f>
        <v>—</v>
      </c>
      <c r="E49" s="52" t="str">
        <f>IFERROR(D49-C49,"—")</f>
        <v>—</v>
      </c>
    </row>
    <row r="50" spans="1:5" s="4" customFormat="1" ht="14"/>
    <row r="51" spans="1:5" s="4" customFormat="1" ht="30" customHeight="1">
      <c r="A51" s="47" t="str">
        <f>IFERROR(IF((D49-C49)&gt;0,"Tu ciclo se alargó "&amp;TEXT(D49-C49,"0")&amp;" días: eso equivale a Q"&amp;TEXT((D49-C49)*('Tus datos'!D9/365),"#,##0")&amp;" de caja atrapada en tu operación.",IF((D49-C49)&lt;0,"Tu ciclo se acortó "&amp;TEXT(ABS(D49-C49),"0")&amp;" días: liberaste Q"&amp;TEXT(ABS((D49-C49)*('Tus datos'!D9/365)),"#,##0")&amp;" de caja.","Tu ciclo no cambió entre los dos años.")),"—")</f>
        <v>—</v>
      </c>
      <c r="B51" s="47"/>
      <c r="C51" s="47"/>
      <c r="D51" s="47"/>
      <c r="E51" s="47"/>
    </row>
    <row r="52" spans="1:5" s="4" customFormat="1" ht="14"/>
    <row r="53" spans="1:5" s="4" customFormat="1" ht="21.75" customHeight="1">
      <c r="A53" s="69" t="s">
        <v>81</v>
      </c>
      <c r="B53" s="69"/>
      <c r="C53" s="69"/>
      <c r="D53" s="69"/>
      <c r="E53" s="69"/>
    </row>
    <row r="54" spans="1:5" s="4" customFormat="1" ht="15" customHeight="1">
      <c r="A54" s="38" t="s">
        <v>82</v>
      </c>
      <c r="B54" s="38"/>
      <c r="C54" s="38"/>
      <c r="D54" s="38"/>
      <c r="E54" s="38"/>
    </row>
    <row r="55" spans="1:5" s="4" customFormat="1" ht="14">
      <c r="A55" s="39"/>
      <c r="C55" s="40" t="s">
        <v>29</v>
      </c>
      <c r="D55" s="40" t="s">
        <v>30</v>
      </c>
      <c r="E55" s="40" t="s">
        <v>66</v>
      </c>
    </row>
    <row r="56" spans="1:5" s="4" customFormat="1" ht="14">
      <c r="A56" s="46" t="s">
        <v>83</v>
      </c>
      <c r="C56" s="53" t="str">
        <f>IFERROR('Tus datos'!C16/'Tus datos'!C8,"—")</f>
        <v>—</v>
      </c>
      <c r="D56" s="53" t="str">
        <f>IFERROR('Tus datos'!D16/'Tus datos'!D8,"—")</f>
        <v>—</v>
      </c>
      <c r="E56" s="54" t="str">
        <f>IFERROR((D56-C56)*100,"—")</f>
        <v>—</v>
      </c>
    </row>
    <row r="57" spans="1:5" s="4" customFormat="1" ht="14">
      <c r="A57" s="46" t="s">
        <v>84</v>
      </c>
      <c r="C57" s="55" t="str">
        <f>IFERROR('Tus datos'!C8/'Tus datos'!C24,"—")</f>
        <v>—</v>
      </c>
      <c r="D57" s="55" t="str">
        <f>IFERROR('Tus datos'!D8/'Tus datos'!D24,"—")</f>
        <v>—</v>
      </c>
      <c r="E57" s="56" t="str">
        <f>IFERROR(D57-C57,"—")</f>
        <v>—</v>
      </c>
    </row>
    <row r="58" spans="1:5" s="4" customFormat="1" ht="14">
      <c r="A58" s="46" t="s">
        <v>85</v>
      </c>
      <c r="C58" s="55" t="str">
        <f>IFERROR('Tus datos'!C24/'Tus datos'!C31,"—")</f>
        <v>—</v>
      </c>
      <c r="D58" s="55" t="str">
        <f>IFERROR('Tus datos'!D24/'Tus datos'!D31,"—")</f>
        <v>—</v>
      </c>
      <c r="E58" s="56" t="str">
        <f>IFERROR(D58-C58,"—")</f>
        <v>—</v>
      </c>
    </row>
    <row r="59" spans="1:5" s="4" customFormat="1" ht="14">
      <c r="A59" s="50" t="s">
        <v>86</v>
      </c>
      <c r="C59" s="57" t="str">
        <f>IFERROR(C56*C57*C58,"—")</f>
        <v>—</v>
      </c>
      <c r="D59" s="57" t="str">
        <f>IFERROR(D56*D57*D58,"—")</f>
        <v>—</v>
      </c>
      <c r="E59" s="58" t="str">
        <f>IFERROR((D59-C59)*100,"—")</f>
        <v>—</v>
      </c>
    </row>
    <row r="60" spans="1:5" s="4" customFormat="1" ht="14">
      <c r="A60" s="59" t="s">
        <v>87</v>
      </c>
      <c r="C60" s="60" t="str">
        <f>IFERROR('Tus datos'!C16/'Tus datos'!C31,"—")</f>
        <v>—</v>
      </c>
      <c r="D60" s="60" t="str">
        <f>IFERROR('Tus datos'!D16/'Tus datos'!D31,"—")</f>
        <v>—</v>
      </c>
      <c r="E60" s="61" t="s">
        <v>88</v>
      </c>
    </row>
    <row r="61" spans="1:5" s="4" customFormat="1" ht="14"/>
    <row r="62" spans="1:5" s="4" customFormat="1" ht="21.75" customHeight="1">
      <c r="A62" s="69" t="s">
        <v>89</v>
      </c>
      <c r="B62" s="69"/>
      <c r="C62" s="69"/>
      <c r="D62" s="69"/>
      <c r="E62" s="69"/>
    </row>
    <row r="63" spans="1:5" s="4" customFormat="1" ht="15" customHeight="1">
      <c r="A63" s="38" t="s">
        <v>90</v>
      </c>
      <c r="B63" s="38"/>
      <c r="C63" s="38"/>
      <c r="D63" s="38"/>
      <c r="E63" s="38"/>
    </row>
    <row r="64" spans="1:5" s="4" customFormat="1" ht="14">
      <c r="A64" s="46" t="s">
        <v>91</v>
      </c>
      <c r="C64" s="54" t="str">
        <f>IFERROR((D56-C56)*C57*C58*100,"—")</f>
        <v>—</v>
      </c>
    </row>
    <row r="65" spans="1:5" s="4" customFormat="1" ht="14">
      <c r="A65" s="46" t="s">
        <v>92</v>
      </c>
      <c r="C65" s="54" t="str">
        <f>IFERROR(D56*(D57-C57)*C58*100,"—")</f>
        <v>—</v>
      </c>
    </row>
    <row r="66" spans="1:5" s="4" customFormat="1" ht="14">
      <c r="A66" s="46" t="s">
        <v>93</v>
      </c>
      <c r="C66" s="54" t="str">
        <f>IFERROR(D56*D57*(D58-C58)*100,"—")</f>
        <v>—</v>
      </c>
    </row>
    <row r="67" spans="1:5" s="4" customFormat="1" ht="14">
      <c r="A67" s="50" t="s">
        <v>94</v>
      </c>
      <c r="C67" s="62" t="str">
        <f>IFERROR(C64+C65+C66,"—")</f>
        <v>—</v>
      </c>
    </row>
    <row r="68" spans="1:5" s="4" customFormat="1" ht="14">
      <c r="A68" s="59" t="s">
        <v>95</v>
      </c>
      <c r="C68" s="63" t="str">
        <f>IFERROR((D59-C59)*100,"—")</f>
        <v>—</v>
      </c>
      <c r="E68" s="61" t="s">
        <v>96</v>
      </c>
    </row>
    <row r="69" spans="1:5" s="4" customFormat="1" ht="14"/>
    <row r="70" spans="1:5" s="4" customFormat="1" ht="27.75" customHeight="1">
      <c r="A70" s="64" t="str">
        <f>IFERROR(IF(AND(C64&gt;=0,C65&gt;=0,C66&gt;=0),"Las tres palancas jugaron a tu favor.","La palanca que más te restó fue "&amp;IF(AND(C64&lt;=C65,C64&lt;=C66),"el Margen",IF(AND(C65&lt;=C64,C65&lt;=C66),"la Rotación","el Apalancamiento"))&amp;"."),"—")</f>
        <v>Las tres palancas jugaron a tu favor.</v>
      </c>
      <c r="B70" s="64"/>
      <c r="C70" s="64"/>
      <c r="D70" s="64"/>
      <c r="E70" s="64"/>
    </row>
    <row r="71" spans="1:5" s="4" customFormat="1" ht="14"/>
    <row r="72" spans="1:5" s="4" customFormat="1" ht="21.75" customHeight="1">
      <c r="A72" s="69" t="s">
        <v>97</v>
      </c>
      <c r="B72" s="69"/>
      <c r="C72" s="69"/>
      <c r="D72" s="69"/>
      <c r="E72" s="69"/>
    </row>
    <row r="73" spans="1:5" s="4" customFormat="1" ht="24" customHeight="1">
      <c r="A73" s="14" t="s">
        <v>98</v>
      </c>
      <c r="B73" s="14"/>
      <c r="C73" s="14"/>
      <c r="D73" s="14"/>
      <c r="E73" s="14"/>
    </row>
    <row r="74" spans="1:5" s="4" customFormat="1" ht="25.5" customHeight="1">
      <c r="A74" s="65"/>
      <c r="B74" s="65"/>
      <c r="C74" s="65"/>
      <c r="D74" s="65"/>
      <c r="E74" s="65"/>
    </row>
  </sheetData>
  <mergeCells count="20">
    <mergeCell ref="A63:E63"/>
    <mergeCell ref="A70:E70"/>
    <mergeCell ref="A72:E72"/>
    <mergeCell ref="A73:E73"/>
    <mergeCell ref="A74:E74"/>
    <mergeCell ref="A44:E44"/>
    <mergeCell ref="A51:E51"/>
    <mergeCell ref="A53:E53"/>
    <mergeCell ref="A54:E54"/>
    <mergeCell ref="A62:E62"/>
    <mergeCell ref="A19:E19"/>
    <mergeCell ref="A32:E32"/>
    <mergeCell ref="A33:E33"/>
    <mergeCell ref="A41:E41"/>
    <mergeCell ref="A43:E43"/>
    <mergeCell ref="A2:E2"/>
    <mergeCell ref="A3:E3"/>
    <mergeCell ref="A5:E5"/>
    <mergeCell ref="A6:E6"/>
    <mergeCell ref="A18:E18"/>
  </mergeCells>
  <conditionalFormatting sqref="A41">
    <cfRule type="expression" dxfId="13" priority="2">
      <formula>AND(NOT(ISNUMBER(C39)=0),OR(C39&gt;C35,C38&gt;C35))</formula>
    </cfRule>
    <cfRule type="expression" dxfId="12" priority="3">
      <formula>AND(ISNUMBER(C35),C39&lt;=C35,C38&lt;=C35)</formula>
    </cfRule>
  </conditionalFormatting>
  <conditionalFormatting sqref="A51">
    <cfRule type="expression" dxfId="11" priority="6">
      <formula>AND(ISNUMBER(D49),(D49-C49)&lt;=0)</formula>
    </cfRule>
  </conditionalFormatting>
  <conditionalFormatting sqref="E49">
    <cfRule type="expression" dxfId="10" priority="4">
      <formula>AND(ISNUMBER(E49),E49&lt;0)</formula>
    </cfRule>
    <cfRule type="expression" dxfId="9" priority="5">
      <formula>AND(ISNUMBER(E49),E49&gt;0)</formula>
    </cfRule>
  </conditionalFormatting>
  <conditionalFormatting sqref="E59">
    <cfRule type="expression" dxfId="8" priority="7">
      <formula>AND(ISNUMBER(E59),E59&gt;0)</formula>
    </cfRule>
    <cfRule type="expression" dxfId="7" priority="8">
      <formula>AND(ISNUMBER(E59),E59&lt;0)</formula>
    </cfRule>
  </conditionalFormatting>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1"/>
  <sheetViews>
    <sheetView showGridLines="0" tabSelected="1" zoomScaleNormal="100" workbookViewId="0">
      <pane ySplit="5" topLeftCell="A6" activePane="bottomLeft" state="frozen"/>
      <selection pane="bottomLeft" activeCell="F104" sqref="F104"/>
    </sheetView>
  </sheetViews>
  <sheetFormatPr baseColWidth="10" defaultColWidth="8.6640625" defaultRowHeight="15"/>
  <cols>
    <col min="1" max="1" width="48" customWidth="1"/>
    <col min="2" max="2" width="2" customWidth="1"/>
    <col min="3" max="5" width="17" customWidth="1"/>
  </cols>
  <sheetData>
    <row r="1" spans="1:5" ht="103" customHeight="1"/>
    <row r="2" spans="1:5" ht="55" customHeight="1">
      <c r="A2" s="1"/>
      <c r="B2" s="1"/>
      <c r="C2" s="1"/>
      <c r="D2" s="1"/>
      <c r="E2" s="1"/>
    </row>
    <row r="3" spans="1:5" s="4" customFormat="1" ht="15" customHeight="1">
      <c r="A3" s="22" t="s">
        <v>99</v>
      </c>
      <c r="B3" s="22"/>
      <c r="C3" s="22"/>
      <c r="D3" s="22"/>
      <c r="E3" s="22"/>
    </row>
    <row r="4" spans="1:5" s="4" customFormat="1" ht="14"/>
    <row r="5" spans="1:5" s="4" customFormat="1" ht="14">
      <c r="A5" s="24" t="s">
        <v>28</v>
      </c>
      <c r="C5" s="66" t="s">
        <v>29</v>
      </c>
      <c r="D5" s="66" t="s">
        <v>30</v>
      </c>
    </row>
    <row r="6" spans="1:5" s="4" customFormat="1" ht="14"/>
    <row r="7" spans="1:5" s="4" customFormat="1" ht="21.75" customHeight="1">
      <c r="A7" s="69" t="s">
        <v>35</v>
      </c>
      <c r="B7" s="69"/>
      <c r="C7" s="69"/>
      <c r="D7" s="69"/>
      <c r="E7" s="69"/>
    </row>
    <row r="8" spans="1:5" s="4" customFormat="1" ht="18" customHeight="1">
      <c r="A8" s="28" t="s">
        <v>31</v>
      </c>
      <c r="C8" s="67">
        <v>50000000</v>
      </c>
      <c r="D8" s="67">
        <v>54000000</v>
      </c>
    </row>
    <row r="9" spans="1:5" s="4" customFormat="1" ht="18" customHeight="1">
      <c r="A9" s="28" t="s">
        <v>33</v>
      </c>
      <c r="C9" s="67">
        <v>35000000</v>
      </c>
      <c r="D9" s="67">
        <v>35100000</v>
      </c>
    </row>
    <row r="10" spans="1:5" s="4" customFormat="1" ht="18" customHeight="1">
      <c r="A10" s="30" t="s">
        <v>42</v>
      </c>
      <c r="C10" s="31">
        <f>C8-C9</f>
        <v>15000000</v>
      </c>
      <c r="D10" s="31">
        <f>D8-D9</f>
        <v>18900000</v>
      </c>
    </row>
    <row r="11" spans="1:5" s="4" customFormat="1" ht="18" customHeight="1">
      <c r="A11" s="28" t="s">
        <v>43</v>
      </c>
      <c r="C11" s="67">
        <v>9000000</v>
      </c>
      <c r="D11" s="67">
        <v>11900000</v>
      </c>
    </row>
    <row r="12" spans="1:5" s="4" customFormat="1" ht="18" customHeight="1">
      <c r="A12" s="30" t="s">
        <v>45</v>
      </c>
      <c r="C12" s="31">
        <f>C10-C11</f>
        <v>6000000</v>
      </c>
      <c r="D12" s="31">
        <f>D10-D11</f>
        <v>7000000</v>
      </c>
    </row>
    <row r="13" spans="1:5" s="4" customFormat="1" ht="18" customHeight="1">
      <c r="A13" s="28" t="s">
        <v>46</v>
      </c>
      <c r="C13" s="67">
        <v>1000000</v>
      </c>
      <c r="D13" s="67">
        <v>1000000</v>
      </c>
    </row>
    <row r="14" spans="1:5" s="4" customFormat="1" ht="18" customHeight="1">
      <c r="A14" s="30" t="s">
        <v>47</v>
      </c>
      <c r="C14" s="31">
        <f>C12-C13</f>
        <v>5000000</v>
      </c>
      <c r="D14" s="31">
        <f>D12-D13</f>
        <v>6000000</v>
      </c>
    </row>
    <row r="15" spans="1:5" s="4" customFormat="1" ht="18" customHeight="1">
      <c r="A15" s="28" t="s">
        <v>48</v>
      </c>
      <c r="C15" s="67">
        <v>1250000</v>
      </c>
      <c r="D15" s="67">
        <v>1500000</v>
      </c>
    </row>
    <row r="16" spans="1:5" s="4" customFormat="1" ht="18" customHeight="1">
      <c r="A16" s="30" t="s">
        <v>49</v>
      </c>
      <c r="C16" s="33">
        <f>C14-C15</f>
        <v>3750000</v>
      </c>
      <c r="D16" s="33">
        <f>D14-D15</f>
        <v>4500000</v>
      </c>
    </row>
    <row r="17" spans="1:5" s="4" customFormat="1" ht="14"/>
    <row r="18" spans="1:5" s="4" customFormat="1" ht="21.75" customHeight="1">
      <c r="A18" s="69" t="s">
        <v>50</v>
      </c>
      <c r="B18" s="69"/>
      <c r="C18" s="69"/>
      <c r="D18" s="69"/>
      <c r="E18" s="69"/>
    </row>
    <row r="19" spans="1:5" s="4" customFormat="1" ht="18" customHeight="1">
      <c r="A19" s="28" t="s">
        <v>51</v>
      </c>
      <c r="C19" s="67">
        <v>2500000</v>
      </c>
      <c r="D19" s="67">
        <v>2863014</v>
      </c>
    </row>
    <row r="20" spans="1:5" s="4" customFormat="1" ht="18" customHeight="1">
      <c r="A20" s="28" t="s">
        <v>38</v>
      </c>
      <c r="C20" s="67">
        <v>7534247</v>
      </c>
      <c r="D20" s="67">
        <v>8136986</v>
      </c>
    </row>
    <row r="21" spans="1:5" s="4" customFormat="1" ht="18" customHeight="1">
      <c r="A21" s="28" t="s">
        <v>36</v>
      </c>
      <c r="C21" s="67">
        <v>7000000</v>
      </c>
      <c r="D21" s="67">
        <v>16000000</v>
      </c>
    </row>
    <row r="22" spans="1:5" s="4" customFormat="1" ht="18" customHeight="1">
      <c r="A22" s="28" t="s">
        <v>52</v>
      </c>
      <c r="C22" s="67">
        <v>965753</v>
      </c>
      <c r="D22" s="67">
        <v>2000000</v>
      </c>
    </row>
    <row r="23" spans="1:5" s="4" customFormat="1" ht="18" customHeight="1">
      <c r="A23" s="28" t="s">
        <v>53</v>
      </c>
      <c r="C23" s="67">
        <v>12000000</v>
      </c>
      <c r="D23" s="67">
        <v>10000000</v>
      </c>
    </row>
    <row r="24" spans="1:5" s="4" customFormat="1" ht="18" customHeight="1">
      <c r="A24" s="30" t="s">
        <v>54</v>
      </c>
      <c r="C24" s="33">
        <f>SUM(C19:C23)</f>
        <v>30000000</v>
      </c>
      <c r="D24" s="33">
        <f>SUM(D19:D23)</f>
        <v>39000000</v>
      </c>
    </row>
    <row r="25" spans="1:5" s="4" customFormat="1" ht="14"/>
    <row r="26" spans="1:5" s="4" customFormat="1" ht="21.75" customHeight="1">
      <c r="A26" s="69" t="s">
        <v>55</v>
      </c>
      <c r="B26" s="69"/>
      <c r="C26" s="69"/>
      <c r="D26" s="69"/>
      <c r="E26" s="69"/>
    </row>
    <row r="27" spans="1:5" s="4" customFormat="1" ht="18" customHeight="1">
      <c r="A27" s="28" t="s">
        <v>56</v>
      </c>
      <c r="C27" s="67">
        <v>4986301</v>
      </c>
      <c r="D27" s="67">
        <v>2981096</v>
      </c>
    </row>
    <row r="28" spans="1:5" s="4" customFormat="1" ht="18" customHeight="1">
      <c r="A28" s="28" t="s">
        <v>57</v>
      </c>
      <c r="C28" s="67">
        <v>13699</v>
      </c>
      <c r="D28" s="67">
        <v>1018904</v>
      </c>
    </row>
    <row r="29" spans="1:5" s="4" customFormat="1" ht="18" customHeight="1">
      <c r="A29" s="28" t="s">
        <v>58</v>
      </c>
      <c r="C29" s="67">
        <v>10000000</v>
      </c>
      <c r="D29" s="67">
        <v>10000000</v>
      </c>
    </row>
    <row r="30" spans="1:5" s="4" customFormat="1" ht="18" customHeight="1">
      <c r="A30" s="30" t="s">
        <v>59</v>
      </c>
      <c r="C30" s="31">
        <f>SUM(C27:C29)</f>
        <v>15000000</v>
      </c>
      <c r="D30" s="31">
        <f>SUM(D27:D29)</f>
        <v>14000000</v>
      </c>
    </row>
    <row r="31" spans="1:5" s="4" customFormat="1" ht="18" customHeight="1">
      <c r="A31" s="28" t="s">
        <v>40</v>
      </c>
      <c r="C31" s="67">
        <v>15000000</v>
      </c>
      <c r="D31" s="67">
        <v>25000000</v>
      </c>
    </row>
    <row r="32" spans="1:5" s="4" customFormat="1" ht="18" customHeight="1">
      <c r="A32" s="30" t="s">
        <v>60</v>
      </c>
      <c r="C32" s="33">
        <f>C30+C31</f>
        <v>30000000</v>
      </c>
      <c r="D32" s="33">
        <f>D30+D31</f>
        <v>39000000</v>
      </c>
    </row>
    <row r="33" spans="1:5" s="4" customFormat="1" ht="14">
      <c r="A33" s="34" t="s">
        <v>61</v>
      </c>
      <c r="C33" s="35">
        <f>C24-C32</f>
        <v>0</v>
      </c>
      <c r="D33" s="35">
        <f>D24-D32</f>
        <v>0</v>
      </c>
    </row>
    <row r="34" spans="1:5" s="4" customFormat="1" ht="30" customHeight="1">
      <c r="A34" s="36" t="str">
        <f>IF(OR(ABS(C33)&gt;1,ABS(D33)&gt;1),"Tu balance no cuadra por Q"&amp;TEXT(MAX(ABS(C33),ABS(D33)),"#,##0")&amp;" — revisa tus cifras antes de leer el diagnóstico.","Tu balance cuadra. Ya puedes leer tu diagnóstico.")</f>
        <v>Tu balance cuadra. Ya puedes leer tu diagnóstico.</v>
      </c>
      <c r="B34" s="36"/>
      <c r="C34" s="36"/>
      <c r="D34" s="36"/>
      <c r="E34" s="36"/>
    </row>
    <row r="35" spans="1:5" s="4" customFormat="1" ht="14"/>
    <row r="36" spans="1:5" s="4" customFormat="1" ht="14"/>
    <row r="37" spans="1:5" s="4" customFormat="1" ht="25.5" customHeight="1">
      <c r="A37" s="21" t="s">
        <v>62</v>
      </c>
      <c r="B37" s="21"/>
      <c r="C37" s="21"/>
      <c r="D37" s="21"/>
      <c r="E37" s="21"/>
    </row>
    <row r="38" spans="1:5" s="4" customFormat="1" ht="14">
      <c r="A38" s="37" t="s">
        <v>63</v>
      </c>
      <c r="B38" s="37"/>
      <c r="C38" s="37"/>
      <c r="D38" s="37"/>
      <c r="E38" s="37"/>
    </row>
    <row r="39" spans="1:5" s="4" customFormat="1" ht="14"/>
    <row r="40" spans="1:5" s="4" customFormat="1" ht="21.75" customHeight="1">
      <c r="A40" s="69" t="s">
        <v>64</v>
      </c>
      <c r="B40" s="69"/>
      <c r="C40" s="69"/>
      <c r="D40" s="69"/>
      <c r="E40" s="69"/>
    </row>
    <row r="41" spans="1:5" s="4" customFormat="1" ht="15" customHeight="1">
      <c r="A41" s="38" t="s">
        <v>65</v>
      </c>
      <c r="B41" s="38"/>
      <c r="C41" s="38"/>
      <c r="D41" s="38"/>
      <c r="E41" s="38"/>
    </row>
    <row r="42" spans="1:5" s="4" customFormat="1" ht="14">
      <c r="A42" s="39"/>
      <c r="C42" s="40" t="s">
        <v>29</v>
      </c>
      <c r="D42" s="40" t="s">
        <v>30</v>
      </c>
      <c r="E42" s="40" t="s">
        <v>66</v>
      </c>
    </row>
    <row r="43" spans="1:5" s="4" customFormat="1" ht="18" customHeight="1">
      <c r="A43" s="41" t="s">
        <v>31</v>
      </c>
      <c r="C43" s="42">
        <f>IFERROR(C8/C8,"—")</f>
        <v>1</v>
      </c>
      <c r="D43" s="42">
        <f>IFERROR(D8/D8,"—")</f>
        <v>1</v>
      </c>
      <c r="E43" s="43">
        <f t="shared" ref="E43:E51" si="0">IFERROR((D43-C43)*100,"—")</f>
        <v>0</v>
      </c>
    </row>
    <row r="44" spans="1:5" s="4" customFormat="1" ht="18" customHeight="1">
      <c r="A44" s="41" t="s">
        <v>33</v>
      </c>
      <c r="C44" s="42">
        <f>IFERROR(C9/C8,"—")</f>
        <v>0.7</v>
      </c>
      <c r="D44" s="42">
        <f>IFERROR(D9/D8,"—")</f>
        <v>0.65</v>
      </c>
      <c r="E44" s="43">
        <f t="shared" si="0"/>
        <v>-4.9999999999999929</v>
      </c>
    </row>
    <row r="45" spans="1:5" s="4" customFormat="1" ht="18" customHeight="1">
      <c r="A45" s="44" t="s">
        <v>42</v>
      </c>
      <c r="C45" s="45">
        <f>IFERROR(C10/C8,"—")</f>
        <v>0.3</v>
      </c>
      <c r="D45" s="45">
        <f>IFERROR(D10/D8,"—")</f>
        <v>0.35</v>
      </c>
      <c r="E45" s="43">
        <f t="shared" si="0"/>
        <v>4.9999999999999991</v>
      </c>
    </row>
    <row r="46" spans="1:5" s="4" customFormat="1" ht="18" customHeight="1">
      <c r="A46" s="41" t="s">
        <v>43</v>
      </c>
      <c r="C46" s="42">
        <f>IFERROR(C11/C8,"—")</f>
        <v>0.18</v>
      </c>
      <c r="D46" s="42">
        <f>IFERROR(D11/D8,"—")</f>
        <v>0.22037037037037038</v>
      </c>
      <c r="E46" s="43">
        <f t="shared" si="0"/>
        <v>4.037037037037039</v>
      </c>
    </row>
    <row r="47" spans="1:5" s="4" customFormat="1" ht="18" customHeight="1">
      <c r="A47" s="44" t="s">
        <v>45</v>
      </c>
      <c r="C47" s="45">
        <f>IFERROR(C12/C8,"—")</f>
        <v>0.12</v>
      </c>
      <c r="D47" s="45">
        <f>IFERROR(D12/D8,"—")</f>
        <v>0.12962962962962962</v>
      </c>
      <c r="E47" s="43">
        <f t="shared" si="0"/>
        <v>0.96296296296296269</v>
      </c>
    </row>
    <row r="48" spans="1:5" s="4" customFormat="1" ht="18" customHeight="1">
      <c r="A48" s="41" t="s">
        <v>46</v>
      </c>
      <c r="C48" s="42">
        <f>IFERROR(C13/C8,"—")</f>
        <v>0.02</v>
      </c>
      <c r="D48" s="42">
        <f>IFERROR(D13/D8,"—")</f>
        <v>1.8518518518518517E-2</v>
      </c>
      <c r="E48" s="43">
        <f t="shared" si="0"/>
        <v>-0.14814814814814831</v>
      </c>
    </row>
    <row r="49" spans="1:5" s="4" customFormat="1" ht="18" customHeight="1">
      <c r="A49" s="41" t="s">
        <v>47</v>
      </c>
      <c r="C49" s="42">
        <f>IFERROR(C14/C8,"—")</f>
        <v>0.1</v>
      </c>
      <c r="D49" s="42">
        <f>IFERROR(D14/D8,"—")</f>
        <v>0.1111111111111111</v>
      </c>
      <c r="E49" s="43">
        <f t="shared" si="0"/>
        <v>1.1111111111111098</v>
      </c>
    </row>
    <row r="50" spans="1:5" s="4" customFormat="1" ht="18" customHeight="1">
      <c r="A50" s="41" t="s">
        <v>48</v>
      </c>
      <c r="C50" s="42">
        <f>IFERROR(C15/C8,"—")</f>
        <v>2.5000000000000001E-2</v>
      </c>
      <c r="D50" s="42">
        <f>IFERROR(D15/D8,"—")</f>
        <v>2.7777777777777776E-2</v>
      </c>
      <c r="E50" s="43">
        <f t="shared" si="0"/>
        <v>0.27777777777777746</v>
      </c>
    </row>
    <row r="51" spans="1:5" s="4" customFormat="1" ht="18" customHeight="1">
      <c r="A51" s="44" t="s">
        <v>49</v>
      </c>
      <c r="C51" s="45">
        <f>IFERROR(C16/C8,"—")</f>
        <v>7.4999999999999997E-2</v>
      </c>
      <c r="D51" s="45">
        <f>IFERROR(D16/D8,"—")</f>
        <v>8.3333333333333329E-2</v>
      </c>
      <c r="E51" s="43">
        <f t="shared" si="0"/>
        <v>0.83333333333333315</v>
      </c>
    </row>
    <row r="52" spans="1:5" s="4" customFormat="1" ht="14"/>
    <row r="53" spans="1:5" s="4" customFormat="1" ht="21.75" customHeight="1">
      <c r="A53" s="69" t="s">
        <v>67</v>
      </c>
      <c r="B53" s="69"/>
      <c r="C53" s="69"/>
      <c r="D53" s="69"/>
      <c r="E53" s="69"/>
    </row>
    <row r="54" spans="1:5" s="4" customFormat="1" ht="15" customHeight="1">
      <c r="A54" s="38" t="s">
        <v>68</v>
      </c>
      <c r="B54" s="38"/>
      <c r="C54" s="38"/>
      <c r="D54" s="38"/>
      <c r="E54" s="38"/>
    </row>
    <row r="55" spans="1:5" s="4" customFormat="1" ht="14">
      <c r="A55" s="39"/>
      <c r="C55" s="40" t="s">
        <v>29</v>
      </c>
      <c r="D55" s="40" t="s">
        <v>30</v>
      </c>
      <c r="E55" s="40" t="s">
        <v>66</v>
      </c>
    </row>
    <row r="56" spans="1:5" s="4" customFormat="1" ht="18" customHeight="1">
      <c r="A56" s="41" t="s">
        <v>51</v>
      </c>
      <c r="C56" s="42">
        <f>IFERROR(C19/C24,"—")</f>
        <v>8.3333333333333329E-2</v>
      </c>
      <c r="D56" s="42">
        <f>IFERROR(D19/D24,"—")</f>
        <v>7.341061538461538E-2</v>
      </c>
      <c r="E56" s="43">
        <f t="shared" ref="E56:E65" si="1">IFERROR((D56-C56)*100,"—")</f>
        <v>-0.99227179487179495</v>
      </c>
    </row>
    <row r="57" spans="1:5" s="4" customFormat="1" ht="18" customHeight="1">
      <c r="A57" s="41" t="s">
        <v>38</v>
      </c>
      <c r="C57" s="42">
        <f>IFERROR(C20/C24,"—")</f>
        <v>0.25114156666666665</v>
      </c>
      <c r="D57" s="42">
        <f>IFERROR(D20/D24,"—")</f>
        <v>0.20864066666666667</v>
      </c>
      <c r="E57" s="43">
        <f t="shared" si="1"/>
        <v>-4.2500899999999984</v>
      </c>
    </row>
    <row r="58" spans="1:5" s="4" customFormat="1" ht="18" customHeight="1">
      <c r="A58" s="41" t="s">
        <v>36</v>
      </c>
      <c r="C58" s="42">
        <f>IFERROR(C21/C24,"—")</f>
        <v>0.23333333333333334</v>
      </c>
      <c r="D58" s="42">
        <f>IFERROR(D21/D24,"—")</f>
        <v>0.41025641025641024</v>
      </c>
      <c r="E58" s="43">
        <f t="shared" si="1"/>
        <v>17.69230769230769</v>
      </c>
    </row>
    <row r="59" spans="1:5" s="4" customFormat="1" ht="18" customHeight="1">
      <c r="A59" s="41" t="s">
        <v>52</v>
      </c>
      <c r="C59" s="42">
        <f>IFERROR(C22/C24,"—")</f>
        <v>3.219176666666667E-2</v>
      </c>
      <c r="D59" s="42">
        <f>IFERROR(D22/D24,"—")</f>
        <v>5.128205128205128E-2</v>
      </c>
      <c r="E59" s="43">
        <f t="shared" si="1"/>
        <v>1.909028461538461</v>
      </c>
    </row>
    <row r="60" spans="1:5" s="4" customFormat="1" ht="18" customHeight="1">
      <c r="A60" s="41" t="s">
        <v>69</v>
      </c>
      <c r="C60" s="42">
        <f>IFERROR(C23/C24,"—")</f>
        <v>0.4</v>
      </c>
      <c r="D60" s="42">
        <f>IFERROR(D23/D24,"—")</f>
        <v>0.25641025641025639</v>
      </c>
      <c r="E60" s="43">
        <f t="shared" si="1"/>
        <v>-14.358974358974363</v>
      </c>
    </row>
    <row r="61" spans="1:5" s="4" customFormat="1" ht="18" customHeight="1">
      <c r="A61" s="44" t="s">
        <v>54</v>
      </c>
      <c r="C61" s="45">
        <f>IFERROR(C24/C24,"—")</f>
        <v>1</v>
      </c>
      <c r="D61" s="45">
        <f>IFERROR(D24/D24,"—")</f>
        <v>1</v>
      </c>
      <c r="E61" s="43">
        <f t="shared" si="1"/>
        <v>0</v>
      </c>
    </row>
    <row r="62" spans="1:5" s="4" customFormat="1" ht="18" customHeight="1">
      <c r="A62" s="41" t="s">
        <v>70</v>
      </c>
      <c r="C62" s="42">
        <f>IFERROR(C27/C24,"—")</f>
        <v>0.16621003333333334</v>
      </c>
      <c r="D62" s="42">
        <f>IFERROR(D27/D24,"—")</f>
        <v>7.643835897435898E-2</v>
      </c>
      <c r="E62" s="43">
        <f t="shared" si="1"/>
        <v>-8.9771674358974352</v>
      </c>
    </row>
    <row r="63" spans="1:5" s="4" customFormat="1" ht="18" customHeight="1">
      <c r="A63" s="41" t="s">
        <v>57</v>
      </c>
      <c r="C63" s="42">
        <f>IFERROR(C28/C24,"—")</f>
        <v>4.5663333333333334E-4</v>
      </c>
      <c r="D63" s="42">
        <f>IFERROR(D28/D24,"—")</f>
        <v>2.6125743589743591E-2</v>
      </c>
      <c r="E63" s="43">
        <f t="shared" si="1"/>
        <v>2.5669110256410255</v>
      </c>
    </row>
    <row r="64" spans="1:5" s="4" customFormat="1" ht="18" customHeight="1">
      <c r="A64" s="41" t="s">
        <v>58</v>
      </c>
      <c r="C64" s="42">
        <f>IFERROR(C29/C24,"—")</f>
        <v>0.33333333333333331</v>
      </c>
      <c r="D64" s="42">
        <f>IFERROR(D29/D24,"—")</f>
        <v>0.25641025641025639</v>
      </c>
      <c r="E64" s="43">
        <f t="shared" si="1"/>
        <v>-7.6923076923076925</v>
      </c>
    </row>
    <row r="65" spans="1:5" s="4" customFormat="1" ht="18" customHeight="1">
      <c r="A65" s="41" t="s">
        <v>40</v>
      </c>
      <c r="C65" s="42">
        <f>IFERROR(C31/C24,"—")</f>
        <v>0.5</v>
      </c>
      <c r="D65" s="42">
        <f>IFERROR(D31/D24,"—")</f>
        <v>0.64102564102564108</v>
      </c>
      <c r="E65" s="43">
        <f t="shared" si="1"/>
        <v>14.102564102564108</v>
      </c>
    </row>
    <row r="66" spans="1:5" s="4" customFormat="1" ht="14"/>
    <row r="67" spans="1:5" s="4" customFormat="1" ht="21.75" customHeight="1">
      <c r="A67" s="69" t="s">
        <v>71</v>
      </c>
      <c r="B67" s="69"/>
      <c r="C67" s="69"/>
      <c r="D67" s="69"/>
      <c r="E67" s="69"/>
    </row>
    <row r="68" spans="1:5" s="4" customFormat="1" ht="15" customHeight="1">
      <c r="A68" s="38" t="s">
        <v>72</v>
      </c>
      <c r="B68" s="38"/>
      <c r="C68" s="38"/>
      <c r="D68" s="38"/>
      <c r="E68" s="38"/>
    </row>
    <row r="69" spans="1:5" s="4" customFormat="1" ht="14">
      <c r="A69" s="39"/>
      <c r="C69" s="40" t="s">
        <v>73</v>
      </c>
    </row>
    <row r="70" spans="1:5" s="4" customFormat="1" ht="14">
      <c r="A70" s="46" t="s">
        <v>31</v>
      </c>
      <c r="C70" s="42">
        <f>IFERROR(D8/C8-1,"—")</f>
        <v>8.0000000000000071E-2</v>
      </c>
    </row>
    <row r="71" spans="1:5" s="4" customFormat="1" ht="14">
      <c r="A71" s="46" t="s">
        <v>33</v>
      </c>
      <c r="C71" s="42">
        <f>IFERROR(D9/C9-1,"—")</f>
        <v>2.8571428571428914E-3</v>
      </c>
    </row>
    <row r="72" spans="1:5" s="4" customFormat="1" ht="14">
      <c r="A72" s="46" t="s">
        <v>49</v>
      </c>
      <c r="C72" s="42">
        <f>IFERROR(D16/C16-1,"—")</f>
        <v>0.19999999999999996</v>
      </c>
    </row>
    <row r="73" spans="1:5" s="4" customFormat="1" ht="14">
      <c r="A73" s="46" t="s">
        <v>38</v>
      </c>
      <c r="C73" s="42">
        <f>IFERROR(D20/C20-1,"—")</f>
        <v>7.999989912727834E-2</v>
      </c>
    </row>
    <row r="74" spans="1:5" s="4" customFormat="1" ht="14">
      <c r="A74" s="46" t="s">
        <v>36</v>
      </c>
      <c r="C74" s="42">
        <f>IFERROR(D21/C21-1,"—")</f>
        <v>1.2857142857142856</v>
      </c>
    </row>
    <row r="75" spans="1:5" s="4" customFormat="1" ht="14">
      <c r="A75" s="46" t="s">
        <v>54</v>
      </c>
      <c r="C75" s="42">
        <f>IFERROR(D24/C24-1,"—")</f>
        <v>0.30000000000000004</v>
      </c>
    </row>
    <row r="76" spans="1:5" s="4" customFormat="1" ht="27.75" customHeight="1">
      <c r="A76" s="47" t="str">
        <f>IFERROR(IF(AND(C74&gt;C70,C73&gt;C70),"Tu inventario y tus cuentas por cobrar crecieron más rápido que tus ventas.",IF(C74&gt;C70,"Tu inventario creció más rápido que tus ventas.",IF(C73&gt;C70,"Tus cuentas por cobrar crecieron más rápido que tus ventas.","Tus activos operativos crecieron en línea con tus ventas."))),"—")</f>
        <v>Tu inventario creció más rápido que tus ventas.</v>
      </c>
      <c r="B76" s="47"/>
      <c r="C76" s="47"/>
      <c r="D76" s="47"/>
      <c r="E76" s="47"/>
    </row>
    <row r="77" spans="1:5" s="4" customFormat="1" ht="14"/>
    <row r="78" spans="1:5" s="4" customFormat="1" ht="21.75" customHeight="1">
      <c r="A78" s="69" t="s">
        <v>74</v>
      </c>
      <c r="B78" s="69"/>
      <c r="C78" s="69"/>
      <c r="D78" s="69"/>
      <c r="E78" s="69"/>
    </row>
    <row r="79" spans="1:5" s="4" customFormat="1" ht="15" customHeight="1">
      <c r="A79" s="38" t="s">
        <v>75</v>
      </c>
      <c r="B79" s="38"/>
      <c r="C79" s="38"/>
      <c r="D79" s="38"/>
      <c r="E79" s="38"/>
    </row>
    <row r="80" spans="1:5" s="4" customFormat="1" ht="14">
      <c r="A80" s="39"/>
      <c r="C80" s="40" t="s">
        <v>29</v>
      </c>
      <c r="D80" s="40" t="s">
        <v>30</v>
      </c>
      <c r="E80" s="40" t="s">
        <v>76</v>
      </c>
    </row>
    <row r="81" spans="1:5" s="4" customFormat="1" ht="14">
      <c r="A81" s="46" t="s">
        <v>77</v>
      </c>
      <c r="C81" s="48">
        <f>IFERROR(C21/C9*365,"—")</f>
        <v>73</v>
      </c>
      <c r="D81" s="48">
        <f>IFERROR(D21/D9*365,"—")</f>
        <v>166.3817663817664</v>
      </c>
      <c r="E81" s="49">
        <f>IFERROR(D81-C81,"—")</f>
        <v>93.381766381766397</v>
      </c>
    </row>
    <row r="82" spans="1:5" s="4" customFormat="1" ht="14">
      <c r="A82" s="46" t="s">
        <v>78</v>
      </c>
      <c r="C82" s="48">
        <f>IFERROR(C20/C8*365,"—")</f>
        <v>55.000003099999994</v>
      </c>
      <c r="D82" s="48">
        <f>IFERROR(D20/D8*365,"—")</f>
        <v>54.999997962962958</v>
      </c>
      <c r="E82" s="49">
        <f>IFERROR(D82-C82,"—")</f>
        <v>-5.1370370357517459E-6</v>
      </c>
    </row>
    <row r="83" spans="1:5" s="4" customFormat="1" ht="14">
      <c r="A83" s="46" t="s">
        <v>79</v>
      </c>
      <c r="C83" s="48">
        <f>IFERROR(C27/C9*365,"—")</f>
        <v>51.999996142857142</v>
      </c>
      <c r="D83" s="48">
        <f>IFERROR(D27/D9*365,"—")</f>
        <v>31.000001139601139</v>
      </c>
      <c r="E83" s="49">
        <f>IFERROR(D83-C83,"—")</f>
        <v>-20.999995003256004</v>
      </c>
    </row>
    <row r="84" spans="1:5" s="4" customFormat="1" ht="14">
      <c r="A84" s="50" t="s">
        <v>80</v>
      </c>
      <c r="C84" s="51">
        <f>IFERROR(C81+C82-C83,"—")</f>
        <v>76.000006957142844</v>
      </c>
      <c r="D84" s="51">
        <f>IFERROR(D81+D82-D83,"—")</f>
        <v>190.38176320512821</v>
      </c>
      <c r="E84" s="52">
        <f>IFERROR(D84-C84,"—")</f>
        <v>114.38175624798536</v>
      </c>
    </row>
    <row r="85" spans="1:5" s="4" customFormat="1" ht="14"/>
    <row r="86" spans="1:5" s="4" customFormat="1" ht="30" customHeight="1">
      <c r="A86" s="47" t="str">
        <f>IFERROR(IF((D84-C84)&gt;0,"Tu ciclo se alargó "&amp;TEXT(D84-C84,"0")&amp;" días: eso equivale a Q"&amp;TEXT((D84-C84)*(D9/365),"#,##0")&amp;" de caja atrapada en tu operación.",IF((D84-C84)&lt;0,"Tu ciclo se acortó "&amp;TEXT(ABS(D84-C84),"0")&amp;" días: liberaste Q"&amp;TEXT(ABS((D84-C84)*(D9/365)),"#,##0")&amp;" de caja.","Tu ciclo no cambió entre los dos años.")),"—")</f>
        <v>Tu ciclo se alargó 114 días: eso equivale a Q10,999,451 de caja atrapada en tu operación.</v>
      </c>
      <c r="B86" s="47"/>
      <c r="C86" s="47"/>
      <c r="D86" s="47"/>
      <c r="E86" s="47"/>
    </row>
    <row r="87" spans="1:5" s="4" customFormat="1" ht="14"/>
    <row r="88" spans="1:5" s="4" customFormat="1" ht="21.75" customHeight="1">
      <c r="A88" s="69" t="s">
        <v>81</v>
      </c>
      <c r="B88" s="69"/>
      <c r="C88" s="69"/>
      <c r="D88" s="69"/>
      <c r="E88" s="69"/>
    </row>
    <row r="89" spans="1:5" s="4" customFormat="1" ht="15" customHeight="1">
      <c r="A89" s="38" t="s">
        <v>82</v>
      </c>
      <c r="B89" s="38"/>
      <c r="C89" s="38"/>
      <c r="D89" s="38"/>
      <c r="E89" s="38"/>
    </row>
    <row r="90" spans="1:5" s="4" customFormat="1" ht="14">
      <c r="A90" s="39"/>
      <c r="C90" s="40" t="s">
        <v>29</v>
      </c>
      <c r="D90" s="40" t="s">
        <v>30</v>
      </c>
      <c r="E90" s="40" t="s">
        <v>66</v>
      </c>
    </row>
    <row r="91" spans="1:5" s="4" customFormat="1" ht="14">
      <c r="A91" s="46" t="s">
        <v>83</v>
      </c>
      <c r="C91" s="53">
        <f>IFERROR(C16/C8,"—")</f>
        <v>7.4999999999999997E-2</v>
      </c>
      <c r="D91" s="53">
        <f>IFERROR(D16/D8,"—")</f>
        <v>8.3333333333333329E-2</v>
      </c>
      <c r="E91" s="54">
        <f>IFERROR((D91-C91)*100,"—")</f>
        <v>0.83333333333333315</v>
      </c>
    </row>
    <row r="92" spans="1:5" s="4" customFormat="1" ht="14">
      <c r="A92" s="46" t="s">
        <v>84</v>
      </c>
      <c r="C92" s="55">
        <f>IFERROR(C8/C24,"—")</f>
        <v>1.6666666666666667</v>
      </c>
      <c r="D92" s="55">
        <f>IFERROR(D8/D24,"—")</f>
        <v>1.3846153846153846</v>
      </c>
      <c r="E92" s="56">
        <f>IFERROR(D92-C92,"—")</f>
        <v>-0.28205128205128216</v>
      </c>
    </row>
    <row r="93" spans="1:5" s="4" customFormat="1" ht="14">
      <c r="A93" s="46" t="s">
        <v>85</v>
      </c>
      <c r="C93" s="55">
        <f>IFERROR(C24/C31,"—")</f>
        <v>2</v>
      </c>
      <c r="D93" s="55">
        <f>IFERROR(D24/D31,"—")</f>
        <v>1.56</v>
      </c>
      <c r="E93" s="56">
        <f>IFERROR(D93-C93,"—")</f>
        <v>-0.43999999999999995</v>
      </c>
    </row>
    <row r="94" spans="1:5" s="4" customFormat="1" ht="14">
      <c r="A94" s="50" t="s">
        <v>86</v>
      </c>
      <c r="C94" s="57">
        <f>IFERROR(C91*C92*C93,"—")</f>
        <v>0.25</v>
      </c>
      <c r="D94" s="57">
        <f>IFERROR(D91*D92*D93,"—")</f>
        <v>0.18</v>
      </c>
      <c r="E94" s="58">
        <f>IFERROR((D94-C94)*100,"—")</f>
        <v>-7.0000000000000009</v>
      </c>
    </row>
    <row r="95" spans="1:5" s="4" customFormat="1" ht="14">
      <c r="A95" s="59" t="s">
        <v>87</v>
      </c>
      <c r="C95" s="60">
        <f>IFERROR(C16/C31,"—")</f>
        <v>0.25</v>
      </c>
      <c r="D95" s="60">
        <f>IFERROR(D16/D31,"—")</f>
        <v>0.18</v>
      </c>
      <c r="E95" s="61" t="s">
        <v>88</v>
      </c>
    </row>
    <row r="96" spans="1:5" s="4" customFormat="1" ht="14"/>
    <row r="97" spans="1:5" s="4" customFormat="1" ht="21.75" customHeight="1">
      <c r="A97" s="69" t="s">
        <v>89</v>
      </c>
      <c r="B97" s="69"/>
      <c r="C97" s="69"/>
      <c r="D97" s="69"/>
      <c r="E97" s="69"/>
    </row>
    <row r="98" spans="1:5" s="4" customFormat="1" ht="15" customHeight="1">
      <c r="A98" s="38" t="s">
        <v>90</v>
      </c>
      <c r="B98" s="38"/>
      <c r="C98" s="38"/>
      <c r="D98" s="38"/>
      <c r="E98" s="38"/>
    </row>
    <row r="99" spans="1:5" s="4" customFormat="1" ht="14">
      <c r="A99" s="46" t="s">
        <v>91</v>
      </c>
      <c r="C99" s="54">
        <f>IFERROR((D91-C91)*C92*C93*100,"—")</f>
        <v>2.7777777777777772</v>
      </c>
    </row>
    <row r="100" spans="1:5" s="4" customFormat="1" ht="14">
      <c r="A100" s="46" t="s">
        <v>92</v>
      </c>
      <c r="C100" s="54">
        <f>IFERROR(D91*(D92-C92)*C93*100,"—")</f>
        <v>-4.7008547008547019</v>
      </c>
    </row>
    <row r="101" spans="1:5" s="4" customFormat="1" ht="14">
      <c r="A101" s="46" t="s">
        <v>93</v>
      </c>
      <c r="C101" s="54">
        <f>IFERROR(D91*D92*(D93-C93)*100,"—")</f>
        <v>-5.0769230769230758</v>
      </c>
    </row>
    <row r="102" spans="1:5" s="4" customFormat="1" ht="14">
      <c r="A102" s="50" t="s">
        <v>94</v>
      </c>
      <c r="C102" s="62">
        <f>IFERROR(C99+C100+C101,"—")</f>
        <v>-7</v>
      </c>
    </row>
    <row r="103" spans="1:5" s="4" customFormat="1" ht="14">
      <c r="A103" s="59" t="s">
        <v>95</v>
      </c>
      <c r="C103" s="63">
        <f>IFERROR((D94-C94)*100,"—")</f>
        <v>-7.0000000000000009</v>
      </c>
      <c r="E103" s="61" t="s">
        <v>96</v>
      </c>
    </row>
    <row r="104" spans="1:5" s="4" customFormat="1" ht="14"/>
    <row r="105" spans="1:5" s="4" customFormat="1" ht="27.75" customHeight="1">
      <c r="A105" s="47" t="str">
        <f>IFERROR(IF(AND(C99&gt;=0,C100&gt;=0,C101&gt;=0),"Las tres palancas jugaron a tu favor.","La palanca que más te restó fue "&amp;IF(AND(C99&lt;=C100,C99&lt;=C101),"el Margen",IF(AND(C100&lt;=C99,C100&lt;=C101),"la Rotación","el Apalancamiento"))&amp;"."),"—")</f>
        <v>La palanca que más te restó fue el Apalancamiento.</v>
      </c>
      <c r="B105" s="47"/>
      <c r="C105" s="47"/>
      <c r="D105" s="47"/>
      <c r="E105" s="47"/>
    </row>
    <row r="106" spans="1:5" s="4" customFormat="1" ht="14"/>
    <row r="107" spans="1:5" s="4" customFormat="1" ht="21.75" customHeight="1">
      <c r="A107" s="69" t="s">
        <v>97</v>
      </c>
      <c r="B107" s="69"/>
      <c r="C107" s="69"/>
      <c r="D107" s="69"/>
      <c r="E107" s="69"/>
    </row>
    <row r="108" spans="1:5" s="4" customFormat="1" ht="24" customHeight="1">
      <c r="A108" s="14" t="s">
        <v>98</v>
      </c>
      <c r="B108" s="14"/>
      <c r="C108" s="14"/>
      <c r="D108" s="14"/>
      <c r="E108" s="14"/>
    </row>
    <row r="109" spans="1:5" ht="25.5" customHeight="1">
      <c r="A109" s="68"/>
      <c r="B109" s="68"/>
      <c r="C109" s="68"/>
      <c r="D109" s="68"/>
      <c r="E109" s="68"/>
    </row>
    <row r="111" spans="1:5" ht="27.75" customHeight="1">
      <c r="A111" s="2" t="s">
        <v>100</v>
      </c>
      <c r="B111" s="2"/>
      <c r="C111" s="2"/>
      <c r="D111" s="2"/>
      <c r="E111" s="2"/>
    </row>
  </sheetData>
  <mergeCells count="27">
    <mergeCell ref="A109:E109"/>
    <mergeCell ref="A111:E111"/>
    <mergeCell ref="A97:E97"/>
    <mergeCell ref="A98:E98"/>
    <mergeCell ref="A105:E105"/>
    <mergeCell ref="A107:E107"/>
    <mergeCell ref="A108:E108"/>
    <mergeCell ref="A78:E78"/>
    <mergeCell ref="A79:E79"/>
    <mergeCell ref="A86:E86"/>
    <mergeCell ref="A88:E88"/>
    <mergeCell ref="A89:E89"/>
    <mergeCell ref="A53:E53"/>
    <mergeCell ref="A54:E54"/>
    <mergeCell ref="A67:E67"/>
    <mergeCell ref="A68:E68"/>
    <mergeCell ref="A76:E76"/>
    <mergeCell ref="A34:E34"/>
    <mergeCell ref="A37:E37"/>
    <mergeCell ref="A38:E38"/>
    <mergeCell ref="A40:E40"/>
    <mergeCell ref="A41:E41"/>
    <mergeCell ref="A2:E2"/>
    <mergeCell ref="A3:E3"/>
    <mergeCell ref="A7:E7"/>
    <mergeCell ref="A18:E18"/>
    <mergeCell ref="A26:E26"/>
  </mergeCells>
  <conditionalFormatting sqref="A76">
    <cfRule type="expression" dxfId="6" priority="2">
      <formula>AND(NOT(ISNUMBER(C74)=0),OR(C74&gt;C70,C73&gt;C70))</formula>
    </cfRule>
    <cfRule type="expression" dxfId="5" priority="3">
      <formula>AND(ISNUMBER(C70),C74&lt;=C70,C73&lt;=C70)</formula>
    </cfRule>
  </conditionalFormatting>
  <conditionalFormatting sqref="A86">
    <cfRule type="expression" dxfId="4" priority="6">
      <formula>AND(ISNUMBER(D84),(D84-C84)&lt;=0)</formula>
    </cfRule>
  </conditionalFormatting>
  <conditionalFormatting sqref="E84">
    <cfRule type="expression" dxfId="3" priority="4">
      <formula>AND(ISNUMBER(E84),E84&lt;0)</formula>
    </cfRule>
    <cfRule type="expression" dxfId="2" priority="5">
      <formula>AND(ISNUMBER(E84),E84&gt;0)</formula>
    </cfRule>
  </conditionalFormatting>
  <conditionalFormatting sqref="E94">
    <cfRule type="expression" dxfId="1" priority="7">
      <formula>AND(ISNUMBER(E94),E94&gt;0)</formula>
    </cfRule>
    <cfRule type="expression" dxfId="0" priority="8">
      <formula>AND(ISNUMBER(E94),E94&lt;0)</formula>
    </cfRule>
  </conditionalFormatting>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aea3272-7051-4a41-8584-71a2f1c97885">
      <Terms xmlns="http://schemas.microsoft.com/office/infopath/2007/PartnerControls"/>
    </lcf76f155ced4ddcb4097134ff3c332f>
    <TaxCatchAll xmlns="f84bd2c3-b98d-486d-89c4-f630ed5971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3FB12BA5C8B74A817C4CEBCE02AAFD" ma:contentTypeVersion="13" ma:contentTypeDescription="Create a new document." ma:contentTypeScope="" ma:versionID="6ee14454023b0a314d69db2e10730f00">
  <xsd:schema xmlns:xsd="http://www.w3.org/2001/XMLSchema" xmlns:xs="http://www.w3.org/2001/XMLSchema" xmlns:p="http://schemas.microsoft.com/office/2006/metadata/properties" xmlns:ns2="6aea3272-7051-4a41-8584-71a2f1c97885" xmlns:ns3="f84bd2c3-b98d-486d-89c4-f630ed59715d" targetNamespace="http://schemas.microsoft.com/office/2006/metadata/properties" ma:root="true" ma:fieldsID="ca0039975b411340da5b0d227072d3d3" ns2:_="" ns3:_="">
    <xsd:import namespace="6aea3272-7051-4a41-8584-71a2f1c97885"/>
    <xsd:import namespace="f84bd2c3-b98d-486d-89c4-f630ed5971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ea3272-7051-4a41-8584-71a2f1c97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0f1dcce-c527-438c-b5ee-28b60350d3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4bd2c3-b98d-486d-89c4-f630ed59715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6aeab67-6c32-4b90-9bc8-b3be124aabf3}" ma:internalName="TaxCatchAll" ma:showField="CatchAllData" ma:web="f84bd2c3-b98d-486d-89c4-f630ed5971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ED216D-F5B8-46C3-AF90-A09C7AD682A4}">
  <ds:schemaRefs>
    <ds:schemaRef ds:uri="http://schemas.microsoft.com/office/2006/metadata/properties"/>
    <ds:schemaRef ds:uri="http://schemas.microsoft.com/office/infopath/2007/PartnerControls"/>
    <ds:schemaRef ds:uri="6aea3272-7051-4a41-8584-71a2f1c97885"/>
    <ds:schemaRef ds:uri="f84bd2c3-b98d-486d-89c4-f630ed59715d"/>
  </ds:schemaRefs>
</ds:datastoreItem>
</file>

<file path=customXml/itemProps2.xml><?xml version="1.0" encoding="utf-8"?>
<ds:datastoreItem xmlns:ds="http://schemas.openxmlformats.org/officeDocument/2006/customXml" ds:itemID="{37DB9D8E-694F-4967-B079-C0AC26E496B5}">
  <ds:schemaRefs>
    <ds:schemaRef ds:uri="http://schemas.microsoft.com/sharepoint/v3/contenttype/forms"/>
  </ds:schemaRefs>
</ds:datastoreItem>
</file>

<file path=customXml/itemProps3.xml><?xml version="1.0" encoding="utf-8"?>
<ds:datastoreItem xmlns:ds="http://schemas.openxmlformats.org/officeDocument/2006/customXml" ds:itemID="{E7AC57FE-7B6A-4D9F-B3FB-1DB9EE181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ea3272-7051-4a41-8584-71a2f1c97885"/>
    <ds:schemaRef ds:uri="f84bd2c3-b98d-486d-89c4-f630ed5971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Cómo usar esto</vt:lpstr>
      <vt:lpstr>Tus datos</vt:lpstr>
      <vt:lpstr>Tu diagnóstico</vt:lpstr>
      <vt:lpstr>Ejemplo — Envases del Valle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Urbina Hernandez, Marian Andrea</cp:lastModifiedBy>
  <cp:revision>0</cp:revision>
  <dcterms:created xsi:type="dcterms:W3CDTF">2026-08-04T03:46:10Z</dcterms:created>
  <dcterms:modified xsi:type="dcterms:W3CDTF">2026-08-05T15:39:56Z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383500</vt:r8>
  </property>
  <property fmtid="{D5CDD505-2E9C-101B-9397-08002B2CF9AE}" pid="3" name="ContentTypeId">
    <vt:lpwstr>0x010100363FB12BA5C8B74A817C4CEBCE02AAFD</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