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codeName="ThisWorkbook" defaultThemeVersion="166925"/>
  <mc:AlternateContent xmlns:mc="http://schemas.openxmlformats.org/markup-compatibility/2006">
    <mc:Choice Requires="x15">
      <x15ac:absPath xmlns:x15ac="http://schemas.microsoft.com/office/spreadsheetml/2010/11/ac" url="/Users/acastro/Documents/BANCA PYME/"/>
    </mc:Choice>
  </mc:AlternateContent>
  <xr:revisionPtr revIDLastSave="0" documentId="13_ncr:1_{08F84C20-76B7-C041-B2D5-92ECD25FA8AE}" xr6:coauthVersionLast="47" xr6:coauthVersionMax="47" xr10:uidLastSave="{00000000-0000-0000-0000-000000000000}"/>
  <bookViews>
    <workbookView minimized="1" xWindow="0" yWindow="500" windowWidth="28980" windowHeight="16240" activeTab="2" xr2:uid="{00000000-000D-0000-FFFF-FFFF00000000}"/>
  </bookViews>
  <sheets>
    <sheet name="TIPO DE CREDITO" sheetId="4" state="hidden" r:id="rId1"/>
    <sheet name="Tabla" sheetId="11" state="hidden" r:id="rId2"/>
    <sheet name="1. Llenado Datos Financieros" sheetId="1" r:id="rId3"/>
    <sheet name="2. Llenado de Supuestos" sheetId="12" r:id="rId4"/>
    <sheet name="3. Impresión Flujo" sheetId="2" r:id="rId5"/>
    <sheet name="4. Impresión Supuestos" sheetId="3" r:id="rId6"/>
    <sheet name="DATOS (2)" sheetId="5" state="hidden" r:id="rId7"/>
    <sheet name="SUPUESTOS (2)" sheetId="6" state="hidden" r:id="rId8"/>
    <sheet name="FLUJO PERS JURIDICAS (2)" sheetId="7" state="hidden" r:id="rId9"/>
    <sheet name="DATOS (3)" sheetId="8" state="hidden" r:id="rId10"/>
    <sheet name="SUPUESTOS (3)" sheetId="9" state="hidden" r:id="rId11"/>
    <sheet name="FLUJO PERS JURIDICAS (3)" sheetId="10" state="hidden" r:id="rId12"/>
  </sheets>
  <definedNames>
    <definedName name="_xlnm.Print_Area" localSheetId="3">'2. Llenado de Supuestos'!$A$1:$W$116</definedName>
    <definedName name="_xlnm.Print_Area" localSheetId="4">'3. Impresión Flujo'!$A$6:$R$172</definedName>
    <definedName name="_xlnm.Print_Area" localSheetId="5">'4. Impresión Supuestos'!$B$1:$U$242</definedName>
    <definedName name="_xlnm.Print_Area" localSheetId="8">'FLUJO PERS JURIDICAS (2)'!$A$8:$S$171</definedName>
    <definedName name="_xlnm.Print_Area" localSheetId="11">'FLUJO PERS JURIDICAS (3)'!$A$8:$S$171</definedName>
    <definedName name="_xlnm.Print_Area" localSheetId="7">'SUPUESTOS (2)'!$A$1:$X$250</definedName>
    <definedName name="_xlnm.Print_Area" localSheetId="10">'SUPUESTOS (3)'!$A$1:$X$250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18" i="3" l="1"/>
  <c r="R10" i="2"/>
  <c r="C43" i="2"/>
  <c r="F24" i="1" l="1"/>
  <c r="G24" i="1" s="1"/>
  <c r="H24" i="1" s="1"/>
  <c r="I24" i="1" s="1"/>
  <c r="J24" i="1" s="1"/>
  <c r="K24" i="1" l="1"/>
  <c r="L24" i="1" s="1"/>
  <c r="M24" i="1" s="1"/>
  <c r="N24" i="1" s="1"/>
  <c r="O24" i="1" s="1"/>
  <c r="P24" i="1" s="1"/>
  <c r="Q24" i="1" s="1"/>
  <c r="R24" i="1" s="1"/>
  <c r="S24" i="1" s="1"/>
  <c r="T24" i="1" s="1"/>
  <c r="F26" i="1"/>
  <c r="G26" i="1" s="1"/>
  <c r="H26" i="1" s="1"/>
  <c r="I26" i="1" s="1"/>
  <c r="J26" i="1" s="1"/>
  <c r="K26" i="1" s="1"/>
  <c r="L26" i="1" s="1"/>
  <c r="M26" i="1" s="1"/>
  <c r="N26" i="1" s="1"/>
  <c r="O26" i="1" s="1"/>
  <c r="P26" i="1" s="1"/>
  <c r="Q26" i="1" s="1"/>
  <c r="R26" i="1" s="1"/>
  <c r="S26" i="1" s="1"/>
  <c r="T26" i="1" s="1"/>
  <c r="F28" i="1"/>
  <c r="G28" i="1" s="1"/>
  <c r="H28" i="1" s="1"/>
  <c r="I28" i="1" s="1"/>
  <c r="J28" i="1" s="1"/>
  <c r="K28" i="1" s="1"/>
  <c r="L28" i="1" s="1"/>
  <c r="M28" i="1" s="1"/>
  <c r="N28" i="1" s="1"/>
  <c r="O28" i="1" s="1"/>
  <c r="P28" i="1" s="1"/>
  <c r="Q28" i="1" s="1"/>
  <c r="R28" i="1" s="1"/>
  <c r="S28" i="1" s="1"/>
  <c r="T28" i="1" s="1"/>
  <c r="F29" i="1"/>
  <c r="G29" i="1" s="1"/>
  <c r="H29" i="1" s="1"/>
  <c r="I29" i="1" s="1"/>
  <c r="J29" i="1" s="1"/>
  <c r="K29" i="1" s="1"/>
  <c r="L29" i="1" s="1"/>
  <c r="M29" i="1" s="1"/>
  <c r="N29" i="1" s="1"/>
  <c r="O29" i="1" s="1"/>
  <c r="P29" i="1" s="1"/>
  <c r="Q29" i="1" s="1"/>
  <c r="R29" i="1" s="1"/>
  <c r="S29" i="1" s="1"/>
  <c r="T29" i="1" s="1"/>
  <c r="B22" i="2"/>
  <c r="O18" i="3" l="1"/>
  <c r="K18" i="3"/>
  <c r="M18" i="3"/>
  <c r="N18" i="3"/>
  <c r="L18" i="3"/>
  <c r="J18" i="3"/>
  <c r="I18" i="3"/>
  <c r="D43" i="2"/>
  <c r="E43" i="2" s="1"/>
  <c r="F43" i="2" s="1"/>
  <c r="G43" i="2" s="1"/>
  <c r="H43" i="2" s="1"/>
  <c r="I43" i="2" s="1"/>
  <c r="J43" i="2" s="1"/>
  <c r="K43" i="2" s="1"/>
  <c r="L43" i="2" s="1"/>
  <c r="M43" i="2" s="1"/>
  <c r="N43" i="2" s="1"/>
  <c r="O43" i="2" s="1"/>
  <c r="P43" i="2" s="1"/>
  <c r="Q43" i="2" s="1"/>
  <c r="A39" i="2"/>
  <c r="P18" i="3" l="1"/>
  <c r="T215" i="3"/>
  <c r="T214" i="3"/>
  <c r="T213" i="3"/>
  <c r="T201" i="3"/>
  <c r="R44" i="2"/>
  <c r="R43" i="2"/>
  <c r="R42" i="2"/>
  <c r="R41" i="2"/>
  <c r="R38" i="2"/>
  <c r="R29" i="2"/>
  <c r="R27" i="2"/>
  <c r="L4" i="2"/>
  <c r="Q18" i="3" l="1"/>
  <c r="T34" i="3"/>
  <c r="T33" i="3"/>
  <c r="T32" i="3"/>
  <c r="T31" i="3"/>
  <c r="R18" i="3" l="1"/>
  <c r="D1" i="1"/>
  <c r="S18" i="3" l="1"/>
  <c r="D22" i="1"/>
  <c r="D14" i="1" s="1"/>
  <c r="B48" i="2"/>
  <c r="D32" i="1"/>
  <c r="D171" i="2" l="1"/>
  <c r="A171" i="2"/>
  <c r="K241" i="3"/>
  <c r="E241" i="3"/>
  <c r="F109" i="12"/>
  <c r="F230" i="3"/>
  <c r="S31" i="3"/>
  <c r="S32" i="3"/>
  <c r="S33" i="3"/>
  <c r="S34" i="3"/>
  <c r="S48" i="3"/>
  <c r="S49" i="3"/>
  <c r="S50" i="3"/>
  <c r="S51" i="3"/>
  <c r="S201" i="3"/>
  <c r="S213" i="3"/>
  <c r="S214" i="3"/>
  <c r="S215" i="3"/>
  <c r="I69" i="12"/>
  <c r="M74" i="12"/>
  <c r="E196" i="3" l="1"/>
  <c r="D196" i="3"/>
  <c r="E195" i="3"/>
  <c r="D195" i="3"/>
  <c r="E194" i="3"/>
  <c r="D194" i="3"/>
  <c r="E193" i="3"/>
  <c r="D193" i="3"/>
  <c r="D37" i="1"/>
  <c r="E192" i="3" s="1"/>
  <c r="B37" i="1"/>
  <c r="D192" i="3" s="1"/>
  <c r="F192" i="3" l="1"/>
  <c r="G192" i="3" s="1"/>
  <c r="H192" i="3" s="1"/>
  <c r="I192" i="3" s="1"/>
  <c r="J192" i="3" s="1"/>
  <c r="K192" i="3" s="1"/>
  <c r="L192" i="3" s="1"/>
  <c r="M192" i="3" s="1"/>
  <c r="N192" i="3" s="1"/>
  <c r="O192" i="3" s="1"/>
  <c r="P192" i="3" s="1"/>
  <c r="Q192" i="3" s="1"/>
  <c r="R192" i="3" s="1"/>
  <c r="S192" i="3" s="1"/>
  <c r="T192" i="3" s="1"/>
  <c r="I108" i="3"/>
  <c r="M116" i="3" l="1"/>
  <c r="R201" i="3"/>
  <c r="Q201" i="3"/>
  <c r="P201" i="3"/>
  <c r="O201" i="3"/>
  <c r="N201" i="3"/>
  <c r="M201" i="3"/>
  <c r="L201" i="3"/>
  <c r="K201" i="3"/>
  <c r="J201" i="3"/>
  <c r="I201" i="3"/>
  <c r="H201" i="3"/>
  <c r="G201" i="3"/>
  <c r="F201" i="3"/>
  <c r="E201" i="3"/>
  <c r="D201" i="3"/>
  <c r="D200" i="3"/>
  <c r="D177" i="3"/>
  <c r="D173" i="3"/>
  <c r="D144" i="3"/>
  <c r="D136" i="3"/>
  <c r="D119" i="3"/>
  <c r="D111" i="3"/>
  <c r="D101" i="3"/>
  <c r="D98" i="3"/>
  <c r="D93" i="3"/>
  <c r="M82" i="3"/>
  <c r="M78" i="3"/>
  <c r="G82" i="3"/>
  <c r="G81" i="3"/>
  <c r="G78" i="3"/>
  <c r="G77" i="3"/>
  <c r="D69" i="3"/>
  <c r="D65" i="3"/>
  <c r="J60" i="3"/>
  <c r="D60" i="3"/>
  <c r="J55" i="3"/>
  <c r="D55" i="3"/>
  <c r="R51" i="3"/>
  <c r="Q51" i="3"/>
  <c r="P51" i="3"/>
  <c r="O51" i="3"/>
  <c r="N51" i="3"/>
  <c r="M51" i="3"/>
  <c r="L51" i="3"/>
  <c r="K51" i="3"/>
  <c r="J51" i="3"/>
  <c r="I51" i="3"/>
  <c r="H51" i="3"/>
  <c r="G51" i="3"/>
  <c r="F51" i="3"/>
  <c r="E51" i="3"/>
  <c r="R50" i="3"/>
  <c r="Q50" i="3"/>
  <c r="P50" i="3"/>
  <c r="O50" i="3"/>
  <c r="N50" i="3"/>
  <c r="M50" i="3"/>
  <c r="L50" i="3"/>
  <c r="K50" i="3"/>
  <c r="J50" i="3"/>
  <c r="I50" i="3"/>
  <c r="H50" i="3"/>
  <c r="G50" i="3"/>
  <c r="F50" i="3"/>
  <c r="E50" i="3"/>
  <c r="R49" i="3"/>
  <c r="Q49" i="3"/>
  <c r="P49" i="3"/>
  <c r="O49" i="3"/>
  <c r="N49" i="3"/>
  <c r="M49" i="3"/>
  <c r="L49" i="3"/>
  <c r="K49" i="3"/>
  <c r="J49" i="3"/>
  <c r="I49" i="3"/>
  <c r="H49" i="3"/>
  <c r="G49" i="3"/>
  <c r="F49" i="3"/>
  <c r="E49" i="3"/>
  <c r="R48" i="3"/>
  <c r="Q48" i="3"/>
  <c r="P48" i="3"/>
  <c r="O48" i="3"/>
  <c r="N48" i="3"/>
  <c r="M48" i="3"/>
  <c r="L48" i="3"/>
  <c r="K48" i="3"/>
  <c r="J48" i="3"/>
  <c r="I48" i="3"/>
  <c r="H48" i="3"/>
  <c r="G48" i="3"/>
  <c r="F48" i="3"/>
  <c r="E48" i="3"/>
  <c r="D51" i="3"/>
  <c r="D50" i="3"/>
  <c r="D49" i="3"/>
  <c r="D48" i="3"/>
  <c r="J41" i="3"/>
  <c r="D41" i="3"/>
  <c r="D37" i="3"/>
  <c r="R34" i="3"/>
  <c r="Q34" i="3"/>
  <c r="P34" i="3"/>
  <c r="O34" i="3"/>
  <c r="N34" i="3"/>
  <c r="M34" i="3"/>
  <c r="L34" i="3"/>
  <c r="K34" i="3"/>
  <c r="J34" i="3"/>
  <c r="I34" i="3"/>
  <c r="H34" i="3"/>
  <c r="G34" i="3"/>
  <c r="F34" i="3"/>
  <c r="E34" i="3"/>
  <c r="R33" i="3"/>
  <c r="Q33" i="3"/>
  <c r="P33" i="3"/>
  <c r="O33" i="3"/>
  <c r="N33" i="3"/>
  <c r="M33" i="3"/>
  <c r="L33" i="3"/>
  <c r="K33" i="3"/>
  <c r="J33" i="3"/>
  <c r="I33" i="3"/>
  <c r="H33" i="3"/>
  <c r="G33" i="3"/>
  <c r="F33" i="3"/>
  <c r="E33" i="3"/>
  <c r="D33" i="3"/>
  <c r="R32" i="3"/>
  <c r="Q32" i="3"/>
  <c r="P32" i="3"/>
  <c r="O32" i="3"/>
  <c r="N32" i="3"/>
  <c r="M32" i="3"/>
  <c r="L32" i="3"/>
  <c r="K32" i="3"/>
  <c r="J32" i="3"/>
  <c r="I32" i="3"/>
  <c r="H32" i="3"/>
  <c r="G32" i="3"/>
  <c r="F32" i="3"/>
  <c r="E32" i="3"/>
  <c r="D32" i="3"/>
  <c r="R31" i="3"/>
  <c r="Q31" i="3"/>
  <c r="P31" i="3"/>
  <c r="O31" i="3"/>
  <c r="N31" i="3"/>
  <c r="M31" i="3"/>
  <c r="L31" i="3"/>
  <c r="K31" i="3"/>
  <c r="J31" i="3"/>
  <c r="I31" i="3"/>
  <c r="H31" i="3"/>
  <c r="G31" i="3"/>
  <c r="F31" i="3"/>
  <c r="E31" i="3"/>
  <c r="D31" i="3"/>
  <c r="D18" i="3"/>
  <c r="J24" i="3"/>
  <c r="D24" i="3"/>
  <c r="E41" i="1" l="1"/>
  <c r="F41" i="1" s="1"/>
  <c r="G41" i="1" s="1"/>
  <c r="H41" i="1" s="1"/>
  <c r="I41" i="1" s="1"/>
  <c r="J41" i="1" s="1"/>
  <c r="K41" i="1" s="1"/>
  <c r="L41" i="1" s="1"/>
  <c r="M41" i="1" s="1"/>
  <c r="N41" i="1" s="1"/>
  <c r="O41" i="1" s="1"/>
  <c r="P41" i="1" s="1"/>
  <c r="Q41" i="1" s="1"/>
  <c r="R41" i="1" s="1"/>
  <c r="E40" i="1"/>
  <c r="F40" i="1" s="1"/>
  <c r="G40" i="1" s="1"/>
  <c r="H40" i="1" s="1"/>
  <c r="I40" i="1" s="1"/>
  <c r="J40" i="1" s="1"/>
  <c r="K40" i="1" s="1"/>
  <c r="L40" i="1" s="1"/>
  <c r="M40" i="1" s="1"/>
  <c r="N40" i="1" s="1"/>
  <c r="O40" i="1" s="1"/>
  <c r="P40" i="1" s="1"/>
  <c r="Q40" i="1" s="1"/>
  <c r="R40" i="1" s="1"/>
  <c r="E39" i="1"/>
  <c r="F39" i="1" s="1"/>
  <c r="G39" i="1" s="1"/>
  <c r="H39" i="1" s="1"/>
  <c r="I39" i="1" s="1"/>
  <c r="J39" i="1" s="1"/>
  <c r="K39" i="1" s="1"/>
  <c r="L39" i="1" s="1"/>
  <c r="M39" i="1" s="1"/>
  <c r="N39" i="1" s="1"/>
  <c r="O39" i="1" s="1"/>
  <c r="P39" i="1" s="1"/>
  <c r="Q39" i="1" s="1"/>
  <c r="R39" i="1" s="1"/>
  <c r="E38" i="1"/>
  <c r="F38" i="1" s="1"/>
  <c r="G38" i="1" s="1"/>
  <c r="H38" i="1" s="1"/>
  <c r="I38" i="1" s="1"/>
  <c r="J38" i="1" s="1"/>
  <c r="K38" i="1" s="1"/>
  <c r="L38" i="1" s="1"/>
  <c r="M38" i="1" s="1"/>
  <c r="N38" i="1" s="1"/>
  <c r="O38" i="1" s="1"/>
  <c r="P38" i="1" s="1"/>
  <c r="Q38" i="1" s="1"/>
  <c r="R38" i="1" s="1"/>
  <c r="E44" i="1"/>
  <c r="F44" i="1" s="1"/>
  <c r="G44" i="1" s="1"/>
  <c r="H44" i="1" s="1"/>
  <c r="I44" i="1" s="1"/>
  <c r="J44" i="1" s="1"/>
  <c r="K44" i="1" s="1"/>
  <c r="L44" i="1" s="1"/>
  <c r="M44" i="1" s="1"/>
  <c r="N44" i="1" s="1"/>
  <c r="O44" i="1" s="1"/>
  <c r="P44" i="1" s="1"/>
  <c r="Q44" i="1" s="1"/>
  <c r="R44" i="1" s="1"/>
  <c r="S44" i="1" s="1"/>
  <c r="T44" i="1" s="1"/>
  <c r="E45" i="1"/>
  <c r="F45" i="1" s="1"/>
  <c r="G45" i="1" s="1"/>
  <c r="H45" i="1" s="1"/>
  <c r="I45" i="1" s="1"/>
  <c r="J45" i="1" s="1"/>
  <c r="K45" i="1" s="1"/>
  <c r="L45" i="1" s="1"/>
  <c r="M45" i="1" s="1"/>
  <c r="N45" i="1" s="1"/>
  <c r="O45" i="1" s="1"/>
  <c r="P45" i="1" s="1"/>
  <c r="Q45" i="1" s="1"/>
  <c r="R45" i="1" s="1"/>
  <c r="S45" i="1" s="1"/>
  <c r="T45" i="1" s="1"/>
  <c r="E46" i="1"/>
  <c r="F46" i="1" s="1"/>
  <c r="G46" i="1" s="1"/>
  <c r="H46" i="1" s="1"/>
  <c r="I46" i="1" s="1"/>
  <c r="J46" i="1" s="1"/>
  <c r="K46" i="1" s="1"/>
  <c r="L46" i="1" s="1"/>
  <c r="M46" i="1" s="1"/>
  <c r="N46" i="1" s="1"/>
  <c r="O46" i="1" s="1"/>
  <c r="P46" i="1" s="1"/>
  <c r="Q46" i="1" s="1"/>
  <c r="R46" i="1" s="1"/>
  <c r="E18" i="3"/>
  <c r="S46" i="1" l="1"/>
  <c r="S200" i="3"/>
  <c r="S38" i="1"/>
  <c r="S193" i="3"/>
  <c r="S39" i="1"/>
  <c r="S194" i="3"/>
  <c r="S40" i="1"/>
  <c r="S195" i="3"/>
  <c r="S41" i="1"/>
  <c r="S196" i="3"/>
  <c r="T46" i="1" l="1"/>
  <c r="T200" i="3"/>
  <c r="T38" i="1"/>
  <c r="T193" i="3"/>
  <c r="T40" i="1"/>
  <c r="T195" i="3"/>
  <c r="T39" i="1"/>
  <c r="T194" i="3"/>
  <c r="T41" i="1"/>
  <c r="T196" i="3"/>
  <c r="S132" i="3"/>
  <c r="S155" i="3"/>
  <c r="S150" i="3"/>
  <c r="E37" i="1"/>
  <c r="F37" i="1" s="1"/>
  <c r="G37" i="1" s="1"/>
  <c r="H37" i="1" s="1"/>
  <c r="I37" i="1" s="1"/>
  <c r="J37" i="1" s="1"/>
  <c r="K37" i="1" s="1"/>
  <c r="L37" i="1" s="1"/>
  <c r="M37" i="1" s="1"/>
  <c r="N37" i="1" s="1"/>
  <c r="O37" i="1" s="1"/>
  <c r="P37" i="1" s="1"/>
  <c r="Q37" i="1" s="1"/>
  <c r="R37" i="1" s="1"/>
  <c r="S37" i="1" s="1"/>
  <c r="T37" i="1" s="1"/>
  <c r="R196" i="3" l="1"/>
  <c r="R195" i="3"/>
  <c r="R194" i="3"/>
  <c r="R193" i="3"/>
  <c r="Q196" i="3"/>
  <c r="Q195" i="3"/>
  <c r="Q194" i="3"/>
  <c r="Q193" i="3"/>
  <c r="P196" i="3"/>
  <c r="P195" i="3"/>
  <c r="P194" i="3"/>
  <c r="P193" i="3"/>
  <c r="O196" i="3"/>
  <c r="O195" i="3"/>
  <c r="O194" i="3"/>
  <c r="O193" i="3"/>
  <c r="N196" i="3"/>
  <c r="N195" i="3"/>
  <c r="N194" i="3"/>
  <c r="N193" i="3"/>
  <c r="M196" i="3"/>
  <c r="M195" i="3"/>
  <c r="M194" i="3"/>
  <c r="M193" i="3"/>
  <c r="F196" i="3"/>
  <c r="F195" i="3"/>
  <c r="F194" i="3"/>
  <c r="F193" i="3"/>
  <c r="H196" i="3"/>
  <c r="H195" i="3"/>
  <c r="H194" i="3"/>
  <c r="H193" i="3"/>
  <c r="G196" i="3"/>
  <c r="G195" i="3"/>
  <c r="G194" i="3"/>
  <c r="G193" i="3"/>
  <c r="L196" i="3"/>
  <c r="L195" i="3"/>
  <c r="L194" i="3"/>
  <c r="L193" i="3"/>
  <c r="K196" i="3"/>
  <c r="K195" i="3"/>
  <c r="K194" i="3"/>
  <c r="K193" i="3"/>
  <c r="J196" i="3"/>
  <c r="J195" i="3"/>
  <c r="J194" i="3"/>
  <c r="J193" i="3"/>
  <c r="I196" i="3"/>
  <c r="I195" i="3"/>
  <c r="I194" i="3"/>
  <c r="I193" i="3"/>
  <c r="I150" i="3"/>
  <c r="R155" i="3"/>
  <c r="Q155" i="3"/>
  <c r="P155" i="3"/>
  <c r="O155" i="3"/>
  <c r="N155" i="3"/>
  <c r="M155" i="3"/>
  <c r="L155" i="3"/>
  <c r="K155" i="3"/>
  <c r="J155" i="3"/>
  <c r="I155" i="3"/>
  <c r="H155" i="3"/>
  <c r="R150" i="3"/>
  <c r="Q150" i="3"/>
  <c r="P150" i="3"/>
  <c r="O150" i="3"/>
  <c r="N150" i="3"/>
  <c r="M150" i="3"/>
  <c r="L150" i="3"/>
  <c r="K150" i="3"/>
  <c r="J150" i="3"/>
  <c r="H150" i="3"/>
  <c r="R132" i="3"/>
  <c r="Q132" i="3"/>
  <c r="P132" i="3"/>
  <c r="O132" i="3"/>
  <c r="N132" i="3"/>
  <c r="M132" i="3"/>
  <c r="L132" i="3"/>
  <c r="K132" i="3"/>
  <c r="J132" i="3"/>
  <c r="I132" i="3"/>
  <c r="H132" i="3"/>
  <c r="H18" i="3"/>
  <c r="G18" i="3"/>
  <c r="F18" i="3"/>
  <c r="B33" i="2" l="1"/>
  <c r="C76" i="10" l="1"/>
  <c r="C85" i="10" s="1"/>
  <c r="C94" i="10" s="1"/>
  <c r="B76" i="10"/>
  <c r="B85" i="10" s="1"/>
  <c r="B94" i="10" s="1"/>
  <c r="C70" i="10"/>
  <c r="D70" i="10" s="1"/>
  <c r="E70" i="10" s="1"/>
  <c r="F70" i="10" s="1"/>
  <c r="L70" i="10" s="1"/>
  <c r="C69" i="10"/>
  <c r="D69" i="10" s="1"/>
  <c r="E69" i="10" s="1"/>
  <c r="F69" i="10" s="1"/>
  <c r="L69" i="10" s="1"/>
  <c r="C68" i="10"/>
  <c r="D68" i="10" s="1"/>
  <c r="E68" i="10" s="1"/>
  <c r="F68" i="10" s="1"/>
  <c r="L68" i="10" s="1"/>
  <c r="C48" i="10"/>
  <c r="S44" i="10"/>
  <c r="S43" i="10"/>
  <c r="S42" i="10"/>
  <c r="S41" i="10"/>
  <c r="S38" i="10"/>
  <c r="C37" i="10"/>
  <c r="S37" i="10" s="1"/>
  <c r="C36" i="10"/>
  <c r="S36" i="10" s="1"/>
  <c r="S33" i="10"/>
  <c r="S29" i="10"/>
  <c r="S27" i="10"/>
  <c r="S24" i="10"/>
  <c r="S23" i="10"/>
  <c r="S22" i="10"/>
  <c r="S21" i="10"/>
  <c r="S19" i="10"/>
  <c r="S16" i="10"/>
  <c r="D12" i="10"/>
  <c r="E12" i="10" s="1"/>
  <c r="E76" i="10" s="1"/>
  <c r="E85" i="10" s="1"/>
  <c r="E94" i="10" s="1"/>
  <c r="S10" i="10"/>
  <c r="A39" i="10" s="1"/>
  <c r="D10" i="10"/>
  <c r="W10" i="10" s="1"/>
  <c r="U9" i="10"/>
  <c r="D9" i="10"/>
  <c r="D8" i="10"/>
  <c r="L4" i="10"/>
  <c r="F4" i="10"/>
  <c r="E4" i="10"/>
  <c r="D4" i="10"/>
  <c r="C4" i="10"/>
  <c r="B4" i="10"/>
  <c r="S3" i="10"/>
  <c r="S2" i="10"/>
  <c r="S1" i="10"/>
  <c r="D219" i="9"/>
  <c r="I216" i="9"/>
  <c r="H216" i="9"/>
  <c r="G216" i="9"/>
  <c r="F216" i="9"/>
  <c r="E216" i="9"/>
  <c r="D216" i="9"/>
  <c r="I215" i="9"/>
  <c r="H215" i="9"/>
  <c r="G215" i="9"/>
  <c r="F215" i="9"/>
  <c r="E215" i="9"/>
  <c r="D215" i="9"/>
  <c r="I214" i="9"/>
  <c r="H214" i="9"/>
  <c r="G214" i="9"/>
  <c r="F214" i="9"/>
  <c r="E214" i="9"/>
  <c r="D214" i="9"/>
  <c r="M209" i="9"/>
  <c r="K209" i="9"/>
  <c r="I209" i="9"/>
  <c r="G209" i="9"/>
  <c r="D209" i="9"/>
  <c r="M208" i="9"/>
  <c r="K208" i="9"/>
  <c r="I208" i="9"/>
  <c r="G208" i="9"/>
  <c r="D208" i="9"/>
  <c r="M207" i="9"/>
  <c r="K207" i="9"/>
  <c r="I207" i="9"/>
  <c r="G207" i="9"/>
  <c r="D207" i="9"/>
  <c r="I202" i="9"/>
  <c r="H202" i="9"/>
  <c r="G202" i="9"/>
  <c r="F202" i="9"/>
  <c r="E202" i="9"/>
  <c r="D202" i="9"/>
  <c r="I201" i="9"/>
  <c r="H201" i="9"/>
  <c r="G201" i="9"/>
  <c r="F201" i="9"/>
  <c r="E201" i="9"/>
  <c r="D201" i="9"/>
  <c r="I197" i="9"/>
  <c r="H197" i="9"/>
  <c r="G197" i="9"/>
  <c r="F197" i="9"/>
  <c r="E197" i="9"/>
  <c r="D197" i="9"/>
  <c r="I196" i="9"/>
  <c r="H196" i="9"/>
  <c r="G196" i="9"/>
  <c r="F196" i="9"/>
  <c r="E196" i="9"/>
  <c r="D196" i="9"/>
  <c r="I195" i="9"/>
  <c r="H195" i="9"/>
  <c r="G195" i="9"/>
  <c r="F195" i="9"/>
  <c r="E195" i="9"/>
  <c r="D195" i="9"/>
  <c r="I194" i="9"/>
  <c r="H194" i="9"/>
  <c r="G194" i="9"/>
  <c r="F194" i="9"/>
  <c r="E194" i="9"/>
  <c r="D194" i="9"/>
  <c r="I193" i="9"/>
  <c r="H193" i="9"/>
  <c r="G193" i="9"/>
  <c r="F193" i="9"/>
  <c r="E193" i="9"/>
  <c r="D193" i="9"/>
  <c r="O191" i="9"/>
  <c r="M191" i="9"/>
  <c r="Y191" i="9" s="1"/>
  <c r="B52" i="10" s="1"/>
  <c r="D178" i="9"/>
  <c r="D174" i="9"/>
  <c r="H155" i="9"/>
  <c r="G155" i="9"/>
  <c r="F155" i="9"/>
  <c r="E155" i="9"/>
  <c r="D155" i="9"/>
  <c r="B32" i="10" s="1"/>
  <c r="H150" i="9"/>
  <c r="G150" i="9"/>
  <c r="F150" i="9"/>
  <c r="E150" i="9"/>
  <c r="D150" i="9"/>
  <c r="B31" i="10" s="1"/>
  <c r="D144" i="9"/>
  <c r="D136" i="9"/>
  <c r="H132" i="9"/>
  <c r="G132" i="9"/>
  <c r="F132" i="9"/>
  <c r="E132" i="9"/>
  <c r="D132" i="9"/>
  <c r="B30" i="10" s="1"/>
  <c r="D119" i="9"/>
  <c r="D111" i="9"/>
  <c r="D101" i="9"/>
  <c r="D98" i="9"/>
  <c r="D93" i="9"/>
  <c r="M82" i="9"/>
  <c r="G82" i="9"/>
  <c r="G81" i="9"/>
  <c r="M78" i="9"/>
  <c r="G78" i="9"/>
  <c r="G77" i="9"/>
  <c r="D69" i="9"/>
  <c r="D65" i="9"/>
  <c r="J60" i="9"/>
  <c r="D60" i="9"/>
  <c r="J55" i="9"/>
  <c r="D55" i="9"/>
  <c r="I51" i="9"/>
  <c r="H51" i="9"/>
  <c r="G51" i="9"/>
  <c r="F51" i="9"/>
  <c r="E51" i="9"/>
  <c r="D51" i="9"/>
  <c r="I50" i="9"/>
  <c r="H50" i="9"/>
  <c r="G50" i="9"/>
  <c r="F50" i="9"/>
  <c r="E50" i="9"/>
  <c r="D50" i="9"/>
  <c r="I49" i="9"/>
  <c r="H49" i="9"/>
  <c r="G49" i="9"/>
  <c r="F49" i="9"/>
  <c r="E49" i="9"/>
  <c r="D49" i="9"/>
  <c r="I48" i="9"/>
  <c r="H48" i="9"/>
  <c r="G48" i="9"/>
  <c r="F48" i="9"/>
  <c r="E48" i="9"/>
  <c r="D48" i="9"/>
  <c r="J41" i="9"/>
  <c r="D41" i="9"/>
  <c r="D37" i="9"/>
  <c r="U34" i="9"/>
  <c r="T34" i="9"/>
  <c r="S34" i="9"/>
  <c r="R34" i="9"/>
  <c r="Q34" i="9"/>
  <c r="P34" i="9"/>
  <c r="O34" i="9"/>
  <c r="N34" i="9"/>
  <c r="M34" i="9"/>
  <c r="L34" i="9"/>
  <c r="K34" i="9"/>
  <c r="J34" i="9"/>
  <c r="I34" i="9"/>
  <c r="H34" i="9"/>
  <c r="G34" i="9"/>
  <c r="F34" i="9"/>
  <c r="E34" i="9"/>
  <c r="U33" i="9"/>
  <c r="T33" i="9"/>
  <c r="S33" i="9"/>
  <c r="R33" i="9"/>
  <c r="Q33" i="9"/>
  <c r="P33" i="9"/>
  <c r="O33" i="9"/>
  <c r="N33" i="9"/>
  <c r="M33" i="9"/>
  <c r="L33" i="9"/>
  <c r="K33" i="9"/>
  <c r="J33" i="9"/>
  <c r="I33" i="9"/>
  <c r="H33" i="9"/>
  <c r="G33" i="9"/>
  <c r="F33" i="9"/>
  <c r="E33" i="9"/>
  <c r="D33" i="9"/>
  <c r="U32" i="9"/>
  <c r="T32" i="9"/>
  <c r="S32" i="9"/>
  <c r="R32" i="9"/>
  <c r="Q32" i="9"/>
  <c r="P32" i="9"/>
  <c r="O32" i="9"/>
  <c r="N32" i="9"/>
  <c r="M32" i="9"/>
  <c r="L32" i="9"/>
  <c r="K32" i="9"/>
  <c r="J32" i="9"/>
  <c r="I32" i="9"/>
  <c r="H32" i="9"/>
  <c r="G32" i="9"/>
  <c r="F32" i="9"/>
  <c r="E32" i="9"/>
  <c r="D32" i="9"/>
  <c r="U31" i="9"/>
  <c r="T31" i="9"/>
  <c r="S31" i="9"/>
  <c r="R31" i="9"/>
  <c r="Q31" i="9"/>
  <c r="P31" i="9"/>
  <c r="O31" i="9"/>
  <c r="N31" i="9"/>
  <c r="M31" i="9"/>
  <c r="L31" i="9"/>
  <c r="K31" i="9"/>
  <c r="J31" i="9"/>
  <c r="I31" i="9"/>
  <c r="H31" i="9"/>
  <c r="G31" i="9"/>
  <c r="F31" i="9"/>
  <c r="E31" i="9"/>
  <c r="D31" i="9"/>
  <c r="J24" i="9"/>
  <c r="D24" i="9"/>
  <c r="T18" i="9"/>
  <c r="S18" i="9"/>
  <c r="R18" i="9"/>
  <c r="Q18" i="9"/>
  <c r="P18" i="9"/>
  <c r="O18" i="9"/>
  <c r="N18" i="9"/>
  <c r="M18" i="9"/>
  <c r="L18" i="9"/>
  <c r="K18" i="9"/>
  <c r="J18" i="9"/>
  <c r="I18" i="9"/>
  <c r="H18" i="9"/>
  <c r="G18" i="9"/>
  <c r="F18" i="9"/>
  <c r="E18" i="9"/>
  <c r="D18" i="9"/>
  <c r="B15" i="10" s="1"/>
  <c r="B20" i="10" s="1"/>
  <c r="B31" i="8"/>
  <c r="C22" i="8"/>
  <c r="C10" i="8"/>
  <c r="C76" i="7"/>
  <c r="C85" i="7" s="1"/>
  <c r="C94" i="7" s="1"/>
  <c r="B76" i="7"/>
  <c r="B85" i="7" s="1"/>
  <c r="B94" i="7" s="1"/>
  <c r="C70" i="7"/>
  <c r="D70" i="7" s="1"/>
  <c r="E70" i="7" s="1"/>
  <c r="F70" i="7" s="1"/>
  <c r="L70" i="7" s="1"/>
  <c r="C69" i="7"/>
  <c r="D69" i="7" s="1"/>
  <c r="E69" i="7" s="1"/>
  <c r="F69" i="7" s="1"/>
  <c r="L69" i="7" s="1"/>
  <c r="C68" i="7"/>
  <c r="D68" i="7" s="1"/>
  <c r="E68" i="7" s="1"/>
  <c r="F68" i="7" s="1"/>
  <c r="L68" i="7" s="1"/>
  <c r="C48" i="7"/>
  <c r="S44" i="7"/>
  <c r="S43" i="7"/>
  <c r="S42" i="7"/>
  <c r="S41" i="7"/>
  <c r="S38" i="7"/>
  <c r="C37" i="7"/>
  <c r="S37" i="7" s="1"/>
  <c r="C36" i="7"/>
  <c r="S36" i="7" s="1"/>
  <c r="S33" i="7"/>
  <c r="S29" i="7"/>
  <c r="S27" i="7"/>
  <c r="S24" i="7"/>
  <c r="S23" i="7"/>
  <c r="S22" i="7"/>
  <c r="S21" i="7"/>
  <c r="S19" i="7"/>
  <c r="S16" i="7"/>
  <c r="D12" i="7"/>
  <c r="D76" i="7" s="1"/>
  <c r="D85" i="7" s="1"/>
  <c r="D94" i="7" s="1"/>
  <c r="S10" i="7"/>
  <c r="A39" i="7" s="1"/>
  <c r="D10" i="7"/>
  <c r="V10" i="7" s="1"/>
  <c r="U9" i="7"/>
  <c r="D9" i="7"/>
  <c r="D8" i="7"/>
  <c r="L4" i="7"/>
  <c r="F4" i="7"/>
  <c r="E4" i="7"/>
  <c r="D4" i="7"/>
  <c r="C4" i="7"/>
  <c r="B4" i="7"/>
  <c r="S3" i="7"/>
  <c r="S2" i="7"/>
  <c r="S1" i="7"/>
  <c r="D219" i="6"/>
  <c r="K216" i="6"/>
  <c r="J216" i="6"/>
  <c r="I216" i="6"/>
  <c r="H216" i="6"/>
  <c r="G216" i="6"/>
  <c r="F216" i="6"/>
  <c r="E216" i="6"/>
  <c r="D216" i="6"/>
  <c r="K215" i="6"/>
  <c r="J215" i="6"/>
  <c r="I215" i="6"/>
  <c r="H215" i="6"/>
  <c r="G215" i="6"/>
  <c r="F215" i="6"/>
  <c r="E215" i="6"/>
  <c r="D215" i="6"/>
  <c r="K214" i="6"/>
  <c r="J214" i="6"/>
  <c r="I214" i="6"/>
  <c r="H214" i="6"/>
  <c r="G214" i="6"/>
  <c r="F214" i="6"/>
  <c r="E214" i="6"/>
  <c r="D214" i="6"/>
  <c r="M209" i="6"/>
  <c r="K209" i="6"/>
  <c r="I209" i="6"/>
  <c r="G209" i="6"/>
  <c r="D209" i="6"/>
  <c r="M208" i="6"/>
  <c r="K208" i="6"/>
  <c r="I208" i="6"/>
  <c r="G208" i="6"/>
  <c r="D208" i="6"/>
  <c r="M207" i="6"/>
  <c r="K207" i="6"/>
  <c r="I207" i="6"/>
  <c r="G207" i="6"/>
  <c r="D207" i="6"/>
  <c r="K202" i="6"/>
  <c r="J202" i="6"/>
  <c r="I202" i="6"/>
  <c r="H202" i="6"/>
  <c r="G202" i="6"/>
  <c r="F202" i="6"/>
  <c r="E202" i="6"/>
  <c r="D202" i="6"/>
  <c r="K201" i="6"/>
  <c r="J201" i="6"/>
  <c r="I201" i="6"/>
  <c r="H201" i="6"/>
  <c r="G201" i="6"/>
  <c r="F201" i="6"/>
  <c r="E201" i="6"/>
  <c r="D201" i="6"/>
  <c r="K197" i="6"/>
  <c r="J197" i="6"/>
  <c r="I197" i="6"/>
  <c r="H197" i="6"/>
  <c r="G197" i="6"/>
  <c r="F197" i="6"/>
  <c r="E197" i="6"/>
  <c r="D197" i="6"/>
  <c r="K196" i="6"/>
  <c r="J196" i="6"/>
  <c r="I196" i="6"/>
  <c r="H196" i="6"/>
  <c r="G196" i="6"/>
  <c r="F196" i="6"/>
  <c r="E196" i="6"/>
  <c r="D196" i="6"/>
  <c r="K195" i="6"/>
  <c r="J195" i="6"/>
  <c r="I195" i="6"/>
  <c r="H195" i="6"/>
  <c r="G195" i="6"/>
  <c r="F195" i="6"/>
  <c r="E195" i="6"/>
  <c r="D195" i="6"/>
  <c r="K194" i="6"/>
  <c r="J194" i="6"/>
  <c r="I194" i="6"/>
  <c r="H194" i="6"/>
  <c r="G194" i="6"/>
  <c r="F194" i="6"/>
  <c r="E194" i="6"/>
  <c r="D194" i="6"/>
  <c r="K193" i="6"/>
  <c r="J193" i="6"/>
  <c r="I193" i="6"/>
  <c r="H193" i="6"/>
  <c r="G193" i="6"/>
  <c r="F193" i="6"/>
  <c r="E193" i="6"/>
  <c r="D193" i="6"/>
  <c r="C35" i="7" s="1"/>
  <c r="O191" i="6"/>
  <c r="M191" i="6"/>
  <c r="Y191" i="6" s="1"/>
  <c r="B52" i="7" s="1"/>
  <c r="D178" i="6"/>
  <c r="D174" i="6"/>
  <c r="J155" i="6"/>
  <c r="I155" i="6"/>
  <c r="H155" i="6"/>
  <c r="G155" i="6"/>
  <c r="F155" i="6"/>
  <c r="E155" i="6"/>
  <c r="D155" i="6"/>
  <c r="B32" i="7" s="1"/>
  <c r="J150" i="6"/>
  <c r="I150" i="6"/>
  <c r="H150" i="6"/>
  <c r="G150" i="6"/>
  <c r="F150" i="6"/>
  <c r="E150" i="6"/>
  <c r="D150" i="6"/>
  <c r="B31" i="7" s="1"/>
  <c r="D144" i="6"/>
  <c r="D136" i="6"/>
  <c r="J132" i="6"/>
  <c r="I132" i="6"/>
  <c r="H132" i="6"/>
  <c r="G132" i="6"/>
  <c r="F132" i="6"/>
  <c r="E132" i="6"/>
  <c r="D132" i="6"/>
  <c r="B30" i="7" s="1"/>
  <c r="D119" i="6"/>
  <c r="D111" i="6"/>
  <c r="D101" i="6"/>
  <c r="D98" i="6"/>
  <c r="D93" i="6"/>
  <c r="M82" i="6"/>
  <c r="G82" i="6"/>
  <c r="G81" i="6"/>
  <c r="M78" i="6"/>
  <c r="G78" i="6"/>
  <c r="G77" i="6"/>
  <c r="D69" i="6"/>
  <c r="D65" i="6"/>
  <c r="J60" i="6"/>
  <c r="D60" i="6"/>
  <c r="J55" i="6"/>
  <c r="D55" i="6"/>
  <c r="J51" i="6"/>
  <c r="I51" i="6"/>
  <c r="H51" i="6"/>
  <c r="G51" i="6"/>
  <c r="F51" i="6"/>
  <c r="E51" i="6"/>
  <c r="D51" i="6"/>
  <c r="J50" i="6"/>
  <c r="I50" i="6"/>
  <c r="H50" i="6"/>
  <c r="G50" i="6"/>
  <c r="F50" i="6"/>
  <c r="E50" i="6"/>
  <c r="D50" i="6"/>
  <c r="J49" i="6"/>
  <c r="I49" i="6"/>
  <c r="H49" i="6"/>
  <c r="G49" i="6"/>
  <c r="F49" i="6"/>
  <c r="E49" i="6"/>
  <c r="D49" i="6"/>
  <c r="J48" i="6"/>
  <c r="I48" i="6"/>
  <c r="H48" i="6"/>
  <c r="G48" i="6"/>
  <c r="F48" i="6"/>
  <c r="E48" i="6"/>
  <c r="D48" i="6"/>
  <c r="J41" i="6"/>
  <c r="D41" i="6"/>
  <c r="D37" i="6"/>
  <c r="K34" i="6"/>
  <c r="J34" i="6"/>
  <c r="I34" i="6"/>
  <c r="H34" i="6"/>
  <c r="G34" i="6"/>
  <c r="F34" i="6"/>
  <c r="E34" i="6"/>
  <c r="K33" i="6"/>
  <c r="J33" i="6"/>
  <c r="I33" i="6"/>
  <c r="H33" i="6"/>
  <c r="G33" i="6"/>
  <c r="F33" i="6"/>
  <c r="E33" i="6"/>
  <c r="D33" i="6"/>
  <c r="K32" i="6"/>
  <c r="J32" i="6"/>
  <c r="I32" i="6"/>
  <c r="H32" i="6"/>
  <c r="G32" i="6"/>
  <c r="F32" i="6"/>
  <c r="E32" i="6"/>
  <c r="D32" i="6"/>
  <c r="K31" i="6"/>
  <c r="J31" i="6"/>
  <c r="I31" i="6"/>
  <c r="H31" i="6"/>
  <c r="G31" i="6"/>
  <c r="F31" i="6"/>
  <c r="E31" i="6"/>
  <c r="D31" i="6"/>
  <c r="J24" i="6"/>
  <c r="D24" i="6"/>
  <c r="J18" i="6"/>
  <c r="I18" i="6"/>
  <c r="H18" i="6"/>
  <c r="G18" i="6"/>
  <c r="F18" i="6"/>
  <c r="E18" i="6"/>
  <c r="D18" i="6"/>
  <c r="B15" i="7" s="1"/>
  <c r="B20" i="7" s="1"/>
  <c r="H61" i="5"/>
  <c r="K51" i="6" s="1"/>
  <c r="H60" i="5"/>
  <c r="K50" i="6" s="1"/>
  <c r="H59" i="5"/>
  <c r="K49" i="6" s="1"/>
  <c r="H58" i="5"/>
  <c r="K48" i="6" s="1"/>
  <c r="B31" i="5"/>
  <c r="C22" i="5"/>
  <c r="C10" i="5"/>
  <c r="M190" i="3"/>
  <c r="W190" i="3" s="1"/>
  <c r="D155" i="3"/>
  <c r="B32" i="2" s="1"/>
  <c r="D150" i="3"/>
  <c r="B31" i="2" s="1"/>
  <c r="L200" i="3"/>
  <c r="M200" i="3"/>
  <c r="N200" i="3"/>
  <c r="O200" i="3"/>
  <c r="P200" i="3"/>
  <c r="Q200" i="3"/>
  <c r="R200" i="3"/>
  <c r="F155" i="3"/>
  <c r="G155" i="3"/>
  <c r="F150" i="3"/>
  <c r="G150" i="3"/>
  <c r="P213" i="3"/>
  <c r="Q213" i="3"/>
  <c r="R213" i="3"/>
  <c r="P214" i="3"/>
  <c r="Q214" i="3"/>
  <c r="R214" i="3"/>
  <c r="P215" i="3"/>
  <c r="Q215" i="3"/>
  <c r="R215" i="3"/>
  <c r="B15" i="2"/>
  <c r="B20" i="2" s="1"/>
  <c r="B28" i="2" s="1"/>
  <c r="E12" i="7"/>
  <c r="E76" i="7" s="1"/>
  <c r="E85" i="7" s="1"/>
  <c r="E94" i="7" s="1"/>
  <c r="D132" i="3"/>
  <c r="B30" i="2" s="1"/>
  <c r="D214" i="3"/>
  <c r="D215" i="3"/>
  <c r="D213" i="3"/>
  <c r="E214" i="3"/>
  <c r="F214" i="3"/>
  <c r="G214" i="3"/>
  <c r="H214" i="3"/>
  <c r="I214" i="3"/>
  <c r="J214" i="3"/>
  <c r="K214" i="3"/>
  <c r="L214" i="3"/>
  <c r="M214" i="3"/>
  <c r="N214" i="3"/>
  <c r="O214" i="3"/>
  <c r="E215" i="3"/>
  <c r="F215" i="3"/>
  <c r="G215" i="3"/>
  <c r="H215" i="3"/>
  <c r="I215" i="3"/>
  <c r="J215" i="3"/>
  <c r="K215" i="3"/>
  <c r="L215" i="3"/>
  <c r="M215" i="3"/>
  <c r="N215" i="3"/>
  <c r="O215" i="3"/>
  <c r="G213" i="3"/>
  <c r="H213" i="3"/>
  <c r="I213" i="3"/>
  <c r="J213" i="3"/>
  <c r="K213" i="3"/>
  <c r="L213" i="3"/>
  <c r="M213" i="3"/>
  <c r="N213" i="3"/>
  <c r="O213" i="3"/>
  <c r="F213" i="3"/>
  <c r="E213" i="3"/>
  <c r="M207" i="3"/>
  <c r="M208" i="3"/>
  <c r="K207" i="3"/>
  <c r="K208" i="3"/>
  <c r="I207" i="3"/>
  <c r="I208" i="3"/>
  <c r="G207" i="3"/>
  <c r="G208" i="3"/>
  <c r="D207" i="3"/>
  <c r="D208" i="3"/>
  <c r="M206" i="3"/>
  <c r="K206" i="3"/>
  <c r="I206" i="3"/>
  <c r="G206" i="3"/>
  <c r="D206" i="3"/>
  <c r="F200" i="3"/>
  <c r="G200" i="3"/>
  <c r="H200" i="3"/>
  <c r="I200" i="3"/>
  <c r="J200" i="3"/>
  <c r="K200" i="3"/>
  <c r="E200" i="3"/>
  <c r="E155" i="3"/>
  <c r="E150" i="3"/>
  <c r="F132" i="3"/>
  <c r="G132" i="3"/>
  <c r="E132" i="3"/>
  <c r="D10" i="2"/>
  <c r="V10" i="2" s="1"/>
  <c r="D9" i="2"/>
  <c r="D8" i="2"/>
  <c r="O190" i="3"/>
  <c r="C76" i="2"/>
  <c r="C85" i="2" s="1"/>
  <c r="C94" i="2" s="1"/>
  <c r="B76" i="2"/>
  <c r="B85" i="2" s="1"/>
  <c r="B94" i="2" s="1"/>
  <c r="C70" i="2"/>
  <c r="D70" i="2" s="1"/>
  <c r="E70" i="2" s="1"/>
  <c r="F70" i="2" s="1"/>
  <c r="L70" i="2" s="1"/>
  <c r="C69" i="2"/>
  <c r="D69" i="2" s="1"/>
  <c r="E69" i="2" s="1"/>
  <c r="F69" i="2" s="1"/>
  <c r="L69" i="2" s="1"/>
  <c r="C68" i="2"/>
  <c r="D68" i="2" s="1"/>
  <c r="E68" i="2" s="1"/>
  <c r="F68" i="2" s="1"/>
  <c r="L68" i="2" s="1"/>
  <c r="R24" i="2"/>
  <c r="R23" i="2"/>
  <c r="R22" i="2"/>
  <c r="R21" i="2"/>
  <c r="R16" i="2"/>
  <c r="D12" i="2"/>
  <c r="D76" i="2" s="1"/>
  <c r="D85" i="2" s="1"/>
  <c r="D94" i="2" s="1"/>
  <c r="T9" i="2"/>
  <c r="F4" i="2"/>
  <c r="E4" i="2"/>
  <c r="D4" i="2"/>
  <c r="C4" i="2"/>
  <c r="B4" i="2"/>
  <c r="R3" i="2"/>
  <c r="R2" i="2"/>
  <c r="R1" i="2"/>
  <c r="R33" i="2" l="1"/>
  <c r="R19" i="2"/>
  <c r="C26" i="2"/>
  <c r="B52" i="2"/>
  <c r="U10" i="10"/>
  <c r="V10" i="10"/>
  <c r="C52" i="10" s="1"/>
  <c r="D51" i="10" s="1"/>
  <c r="C26" i="7"/>
  <c r="S4" i="7"/>
  <c r="F12" i="10"/>
  <c r="G12" i="10" s="1"/>
  <c r="H12" i="10" s="1"/>
  <c r="I12" i="10" s="1"/>
  <c r="J12" i="10" s="1"/>
  <c r="K12" i="10" s="1"/>
  <c r="L12" i="10" s="1"/>
  <c r="E12" i="2"/>
  <c r="F12" i="2" s="1"/>
  <c r="R4" i="2"/>
  <c r="B46" i="7"/>
  <c r="W10" i="7"/>
  <c r="C52" i="7" s="1"/>
  <c r="B56" i="2"/>
  <c r="T10" i="2"/>
  <c r="U10" i="2"/>
  <c r="C52" i="2" s="1"/>
  <c r="B56" i="7"/>
  <c r="B28" i="7"/>
  <c r="B56" i="10"/>
  <c r="B28" i="10"/>
  <c r="B46" i="2"/>
  <c r="B47" i="2" s="1"/>
  <c r="B49" i="2" s="1"/>
  <c r="C48" i="2" s="1"/>
  <c r="B58" i="2"/>
  <c r="B58" i="7"/>
  <c r="S4" i="10"/>
  <c r="C35" i="10"/>
  <c r="C26" i="10"/>
  <c r="B46" i="10"/>
  <c r="B58" i="10"/>
  <c r="U10" i="7"/>
  <c r="F12" i="7"/>
  <c r="D76" i="10"/>
  <c r="D85" i="10" s="1"/>
  <c r="D94" i="10" s="1"/>
  <c r="C40" i="2" l="1"/>
  <c r="B57" i="2"/>
  <c r="B59" i="2"/>
  <c r="C35" i="2"/>
  <c r="C39" i="2" s="1"/>
  <c r="C37" i="2"/>
  <c r="R37" i="2" s="1"/>
  <c r="C36" i="2"/>
  <c r="R36" i="2" s="1"/>
  <c r="C39" i="7"/>
  <c r="C31" i="7" s="1"/>
  <c r="E76" i="2"/>
  <c r="E85" i="2" s="1"/>
  <c r="E94" i="2" s="1"/>
  <c r="D51" i="7"/>
  <c r="D52" i="7" s="1"/>
  <c r="E51" i="7" s="1"/>
  <c r="D52" i="10"/>
  <c r="D26" i="10" s="1"/>
  <c r="F76" i="10"/>
  <c r="F85" i="10" s="1"/>
  <c r="F94" i="10" s="1"/>
  <c r="C40" i="7"/>
  <c r="D51" i="2"/>
  <c r="D52" i="2" s="1"/>
  <c r="B47" i="10"/>
  <c r="B49" i="10" s="1"/>
  <c r="B47" i="7"/>
  <c r="B49" i="7" s="1"/>
  <c r="C39" i="10"/>
  <c r="D53" i="10" s="1"/>
  <c r="M12" i="10"/>
  <c r="N12" i="10" s="1"/>
  <c r="O12" i="10" s="1"/>
  <c r="P12" i="10" s="1"/>
  <c r="Q12" i="10" s="1"/>
  <c r="R12" i="10" s="1"/>
  <c r="L76" i="10"/>
  <c r="L85" i="10" s="1"/>
  <c r="L94" i="10" s="1"/>
  <c r="C40" i="10"/>
  <c r="B59" i="10"/>
  <c r="B57" i="10"/>
  <c r="F76" i="7"/>
  <c r="F85" i="7" s="1"/>
  <c r="F94" i="7" s="1"/>
  <c r="G12" i="7"/>
  <c r="H12" i="7" s="1"/>
  <c r="I12" i="7" s="1"/>
  <c r="J12" i="7" s="1"/>
  <c r="K12" i="7" s="1"/>
  <c r="L12" i="7" s="1"/>
  <c r="F76" i="2"/>
  <c r="F85" i="2" s="1"/>
  <c r="F94" i="2" s="1"/>
  <c r="G12" i="2"/>
  <c r="H12" i="2" s="1"/>
  <c r="I12" i="2" s="1"/>
  <c r="J12" i="2" s="1"/>
  <c r="K12" i="2" s="1"/>
  <c r="L12" i="2" s="1"/>
  <c r="B57" i="7"/>
  <c r="B59" i="7"/>
  <c r="D35" i="2" l="1"/>
  <c r="D39" i="2" s="1"/>
  <c r="D26" i="2"/>
  <c r="C30" i="2"/>
  <c r="M12" i="2"/>
  <c r="N12" i="2" s="1"/>
  <c r="O12" i="2" s="1"/>
  <c r="P12" i="2" s="1"/>
  <c r="Q12" i="2" s="1"/>
  <c r="L76" i="2"/>
  <c r="L85" i="2" s="1"/>
  <c r="L94" i="2" s="1"/>
  <c r="C32" i="7"/>
  <c r="C15" i="7"/>
  <c r="C20" i="7" s="1"/>
  <c r="C28" i="7" s="1"/>
  <c r="C30" i="7"/>
  <c r="D53" i="7"/>
  <c r="D40" i="7" s="1"/>
  <c r="D35" i="10"/>
  <c r="D39" i="10"/>
  <c r="E51" i="10"/>
  <c r="E52" i="10" s="1"/>
  <c r="E39" i="10" s="1"/>
  <c r="D40" i="10"/>
  <c r="M12" i="7"/>
  <c r="N12" i="7" s="1"/>
  <c r="O12" i="7" s="1"/>
  <c r="P12" i="7" s="1"/>
  <c r="Q12" i="7" s="1"/>
  <c r="R12" i="7" s="1"/>
  <c r="L76" i="7"/>
  <c r="L85" i="7" s="1"/>
  <c r="L94" i="7" s="1"/>
  <c r="E52" i="7"/>
  <c r="F51" i="7" s="1"/>
  <c r="C31" i="10"/>
  <c r="C15" i="10"/>
  <c r="C32" i="10"/>
  <c r="C30" i="10"/>
  <c r="E51" i="2"/>
  <c r="D35" i="7"/>
  <c r="D39" i="7"/>
  <c r="D26" i="7"/>
  <c r="C15" i="2" l="1"/>
  <c r="C20" i="2" s="1"/>
  <c r="C28" i="2" s="1"/>
  <c r="C31" i="2"/>
  <c r="D31" i="2" s="1"/>
  <c r="D198" i="2"/>
  <c r="E198" i="2" s="1"/>
  <c r="D199" i="2"/>
  <c r="C32" i="2"/>
  <c r="C46" i="7"/>
  <c r="C47" i="7" s="1"/>
  <c r="C49" i="7" s="1"/>
  <c r="D48" i="7" s="1"/>
  <c r="C58" i="7"/>
  <c r="C56" i="7"/>
  <c r="C57" i="7" s="1"/>
  <c r="F51" i="10"/>
  <c r="F52" i="10" s="1"/>
  <c r="G51" i="10" s="1"/>
  <c r="G52" i="10" s="1"/>
  <c r="D32" i="10"/>
  <c r="E32" i="10" s="1"/>
  <c r="E35" i="10"/>
  <c r="D15" i="10"/>
  <c r="E15" i="10" s="1"/>
  <c r="E20" i="10" s="1"/>
  <c r="E26" i="10"/>
  <c r="E53" i="10"/>
  <c r="E40" i="10" s="1"/>
  <c r="E39" i="7"/>
  <c r="E26" i="7"/>
  <c r="E35" i="7"/>
  <c r="D32" i="7"/>
  <c r="D31" i="7"/>
  <c r="D15" i="7"/>
  <c r="D30" i="7"/>
  <c r="E53" i="7"/>
  <c r="F52" i="7"/>
  <c r="G51" i="7" s="1"/>
  <c r="E52" i="2"/>
  <c r="E35" i="2" s="1"/>
  <c r="D30" i="2"/>
  <c r="D31" i="10"/>
  <c r="C46" i="10"/>
  <c r="D30" i="10"/>
  <c r="C20" i="10"/>
  <c r="C28" i="10" s="1"/>
  <c r="E26" i="2" l="1"/>
  <c r="D15" i="2"/>
  <c r="D20" i="2" s="1"/>
  <c r="D28" i="2" s="1"/>
  <c r="D53" i="2"/>
  <c r="D40" i="2" s="1"/>
  <c r="C46" i="2"/>
  <c r="C47" i="2" s="1"/>
  <c r="C49" i="2" s="1"/>
  <c r="D48" i="2" s="1"/>
  <c r="D32" i="2"/>
  <c r="C58" i="2"/>
  <c r="C56" i="2"/>
  <c r="C57" i="2" s="1"/>
  <c r="C56" i="10"/>
  <c r="C57" i="10" s="1"/>
  <c r="C59" i="7"/>
  <c r="F39" i="10"/>
  <c r="F15" i="10" s="1"/>
  <c r="F35" i="10"/>
  <c r="F26" i="10"/>
  <c r="F53" i="10"/>
  <c r="F40" i="10" s="1"/>
  <c r="E28" i="10"/>
  <c r="D20" i="10"/>
  <c r="D28" i="10" s="1"/>
  <c r="F53" i="7"/>
  <c r="F40" i="7" s="1"/>
  <c r="D46" i="10"/>
  <c r="E30" i="10"/>
  <c r="D20" i="7"/>
  <c r="D28" i="7" s="1"/>
  <c r="E31" i="7"/>
  <c r="E15" i="7"/>
  <c r="E30" i="7"/>
  <c r="E32" i="7"/>
  <c r="E31" i="10"/>
  <c r="E58" i="10" s="1"/>
  <c r="F51" i="2"/>
  <c r="D46" i="7"/>
  <c r="C47" i="10"/>
  <c r="G52" i="7"/>
  <c r="H51" i="7" s="1"/>
  <c r="F39" i="7"/>
  <c r="F26" i="7"/>
  <c r="F35" i="7"/>
  <c r="C58" i="10"/>
  <c r="G35" i="10"/>
  <c r="G26" i="10"/>
  <c r="G39" i="10"/>
  <c r="E40" i="7"/>
  <c r="H51" i="10"/>
  <c r="D46" i="2" l="1"/>
  <c r="D47" i="2" s="1"/>
  <c r="E39" i="2"/>
  <c r="E30" i="2" s="1"/>
  <c r="E199" i="2"/>
  <c r="E53" i="2" s="1"/>
  <c r="E40" i="2" s="1"/>
  <c r="C59" i="2"/>
  <c r="D58" i="2"/>
  <c r="D56" i="2"/>
  <c r="C59" i="10"/>
  <c r="D58" i="10"/>
  <c r="F32" i="10"/>
  <c r="G32" i="10" s="1"/>
  <c r="D47" i="10"/>
  <c r="F30" i="10"/>
  <c r="G53" i="10"/>
  <c r="G40" i="10" s="1"/>
  <c r="D56" i="10"/>
  <c r="D57" i="10" s="1"/>
  <c r="F31" i="10"/>
  <c r="G31" i="10" s="1"/>
  <c r="D56" i="7"/>
  <c r="D57" i="7" s="1"/>
  <c r="E46" i="7"/>
  <c r="F31" i="7"/>
  <c r="F30" i="7"/>
  <c r="F32" i="7"/>
  <c r="F15" i="7"/>
  <c r="D47" i="7"/>
  <c r="F20" i="10"/>
  <c r="F28" i="10" s="1"/>
  <c r="H52" i="7"/>
  <c r="I51" i="7" s="1"/>
  <c r="E20" i="7"/>
  <c r="E28" i="7" s="1"/>
  <c r="E46" i="10"/>
  <c r="E47" i="10" s="1"/>
  <c r="E56" i="10"/>
  <c r="G15" i="10"/>
  <c r="S15" i="10" s="1"/>
  <c r="G26" i="7"/>
  <c r="G39" i="7"/>
  <c r="G35" i="7"/>
  <c r="H52" i="10"/>
  <c r="C49" i="10"/>
  <c r="D48" i="10" s="1"/>
  <c r="D58" i="7"/>
  <c r="F52" i="2"/>
  <c r="G53" i="7"/>
  <c r="G51" i="2" l="1"/>
  <c r="G52" i="2" s="1"/>
  <c r="F35" i="2"/>
  <c r="F26" i="2"/>
  <c r="E31" i="2"/>
  <c r="E32" i="2"/>
  <c r="F198" i="2"/>
  <c r="E15" i="2"/>
  <c r="E20" i="2" s="1"/>
  <c r="D59" i="2"/>
  <c r="D57" i="2"/>
  <c r="F46" i="10"/>
  <c r="F47" i="10" s="1"/>
  <c r="D49" i="10"/>
  <c r="E48" i="10" s="1"/>
  <c r="E49" i="10" s="1"/>
  <c r="F48" i="10" s="1"/>
  <c r="H53" i="10"/>
  <c r="H40" i="10" s="1"/>
  <c r="G30" i="10"/>
  <c r="G46" i="10" s="1"/>
  <c r="D59" i="10"/>
  <c r="E47" i="7"/>
  <c r="E58" i="7"/>
  <c r="H53" i="7"/>
  <c r="H40" i="7" s="1"/>
  <c r="E56" i="7"/>
  <c r="G40" i="7"/>
  <c r="F56" i="10"/>
  <c r="F57" i="10" s="1"/>
  <c r="D59" i="7"/>
  <c r="F58" i="10"/>
  <c r="S59" i="10"/>
  <c r="S57" i="10"/>
  <c r="S56" i="10"/>
  <c r="S20" i="10"/>
  <c r="S58" i="10"/>
  <c r="I52" i="7"/>
  <c r="J51" i="7" s="1"/>
  <c r="H35" i="10"/>
  <c r="H26" i="10"/>
  <c r="H39" i="10"/>
  <c r="E57" i="10"/>
  <c r="E59" i="10"/>
  <c r="F20" i="7"/>
  <c r="F28" i="7" s="1"/>
  <c r="I51" i="10"/>
  <c r="D49" i="2"/>
  <c r="E48" i="2" s="1"/>
  <c r="D49" i="7"/>
  <c r="E48" i="7" s="1"/>
  <c r="F46" i="7"/>
  <c r="G20" i="10"/>
  <c r="G28" i="10" s="1"/>
  <c r="G56" i="10"/>
  <c r="G32" i="7"/>
  <c r="G31" i="7"/>
  <c r="G15" i="7"/>
  <c r="G30" i="7"/>
  <c r="H26" i="7"/>
  <c r="H35" i="7"/>
  <c r="H39" i="7"/>
  <c r="H51" i="2" l="1"/>
  <c r="G26" i="2"/>
  <c r="G199" i="2" s="1"/>
  <c r="E46" i="2"/>
  <c r="F199" i="2"/>
  <c r="F53" i="2" s="1"/>
  <c r="F40" i="2" s="1"/>
  <c r="F39" i="2"/>
  <c r="F32" i="2" s="1"/>
  <c r="E28" i="2"/>
  <c r="E56" i="2"/>
  <c r="E58" i="2"/>
  <c r="E59" i="7"/>
  <c r="E49" i="7"/>
  <c r="F48" i="7" s="1"/>
  <c r="E57" i="7"/>
  <c r="F59" i="10"/>
  <c r="G47" i="10"/>
  <c r="S47" i="10" s="1"/>
  <c r="F58" i="7"/>
  <c r="F47" i="7"/>
  <c r="G57" i="10"/>
  <c r="G58" i="10"/>
  <c r="G59" i="10" s="1"/>
  <c r="F56" i="7"/>
  <c r="G46" i="7"/>
  <c r="S28" i="10"/>
  <c r="H52" i="2"/>
  <c r="I51" i="2" s="1"/>
  <c r="I52" i="10"/>
  <c r="J51" i="10" s="1"/>
  <c r="G20" i="7"/>
  <c r="G28" i="7" s="1"/>
  <c r="F49" i="10"/>
  <c r="G35" i="2"/>
  <c r="G39" i="2" s="1"/>
  <c r="K53" i="7"/>
  <c r="J52" i="7"/>
  <c r="H30" i="7"/>
  <c r="H32" i="7"/>
  <c r="H15" i="7"/>
  <c r="H31" i="7"/>
  <c r="H30" i="10"/>
  <c r="H32" i="10"/>
  <c r="H31" i="10"/>
  <c r="H15" i="10"/>
  <c r="I53" i="10"/>
  <c r="I26" i="7"/>
  <c r="I35" i="7"/>
  <c r="I39" i="7"/>
  <c r="I53" i="7"/>
  <c r="G198" i="2" l="1"/>
  <c r="H198" i="2" s="1"/>
  <c r="E47" i="2"/>
  <c r="E49" i="2" s="1"/>
  <c r="F48" i="2" s="1"/>
  <c r="F30" i="2"/>
  <c r="G30" i="2" s="1"/>
  <c r="F31" i="2"/>
  <c r="G31" i="2" s="1"/>
  <c r="F15" i="2"/>
  <c r="G15" i="2" s="1"/>
  <c r="E59" i="2"/>
  <c r="E57" i="2"/>
  <c r="I52" i="2"/>
  <c r="J51" i="2" s="1"/>
  <c r="G58" i="7"/>
  <c r="G56" i="7"/>
  <c r="G57" i="7" s="1"/>
  <c r="J53" i="7"/>
  <c r="H46" i="7"/>
  <c r="K53" i="10"/>
  <c r="J52" i="10"/>
  <c r="K51" i="10" s="1"/>
  <c r="H46" i="10"/>
  <c r="G32" i="2"/>
  <c r="I40" i="10"/>
  <c r="I35" i="10"/>
  <c r="I26" i="10"/>
  <c r="I39" i="10"/>
  <c r="J35" i="7"/>
  <c r="J40" i="7"/>
  <c r="J26" i="7"/>
  <c r="J39" i="7"/>
  <c r="H26" i="2"/>
  <c r="H199" i="2" s="1"/>
  <c r="H35" i="2"/>
  <c r="H39" i="2" s="1"/>
  <c r="F59" i="7"/>
  <c r="F57" i="7"/>
  <c r="H20" i="7"/>
  <c r="H28" i="7" s="1"/>
  <c r="L48" i="10"/>
  <c r="G48" i="10"/>
  <c r="G49" i="10" s="1"/>
  <c r="F49" i="7"/>
  <c r="I31" i="7"/>
  <c r="I32" i="7"/>
  <c r="I30" i="7"/>
  <c r="I15" i="7"/>
  <c r="I40" i="7"/>
  <c r="H20" i="10"/>
  <c r="H28" i="10" s="1"/>
  <c r="H47" i="10" s="1"/>
  <c r="H56" i="10"/>
  <c r="K51" i="7"/>
  <c r="G47" i="7"/>
  <c r="G53" i="2" l="1"/>
  <c r="G40" i="2" s="1"/>
  <c r="G46" i="2" s="1"/>
  <c r="F46" i="2"/>
  <c r="F20" i="2"/>
  <c r="F28" i="2" s="1"/>
  <c r="H15" i="2"/>
  <c r="I198" i="2"/>
  <c r="J52" i="2"/>
  <c r="K51" i="2" s="1"/>
  <c r="I35" i="2"/>
  <c r="I39" i="2" s="1"/>
  <c r="I26" i="2"/>
  <c r="I199" i="2" s="1"/>
  <c r="H53" i="2"/>
  <c r="H40" i="2" s="1"/>
  <c r="G59" i="7"/>
  <c r="H58" i="7"/>
  <c r="H58" i="10"/>
  <c r="H59" i="10" s="1"/>
  <c r="H56" i="7"/>
  <c r="H57" i="7" s="1"/>
  <c r="H48" i="10"/>
  <c r="H49" i="10" s="1"/>
  <c r="M48" i="10"/>
  <c r="H47" i="7"/>
  <c r="I31" i="10"/>
  <c r="I15" i="10"/>
  <c r="I32" i="10"/>
  <c r="I30" i="10"/>
  <c r="J53" i="10"/>
  <c r="G20" i="2"/>
  <c r="G28" i="2" s="1"/>
  <c r="H57" i="10"/>
  <c r="H32" i="2"/>
  <c r="H30" i="2"/>
  <c r="H31" i="2"/>
  <c r="I20" i="7"/>
  <c r="I28" i="7" s="1"/>
  <c r="I46" i="7"/>
  <c r="J32" i="7"/>
  <c r="J15" i="7"/>
  <c r="J30" i="7"/>
  <c r="J31" i="7"/>
  <c r="L53" i="7"/>
  <c r="K52" i="7"/>
  <c r="K52" i="10"/>
  <c r="L51" i="10" s="1"/>
  <c r="L53" i="10"/>
  <c r="L48" i="7"/>
  <c r="G48" i="7"/>
  <c r="G49" i="7" s="1"/>
  <c r="J35" i="10"/>
  <c r="J40" i="10"/>
  <c r="J26" i="10"/>
  <c r="J39" i="10"/>
  <c r="I15" i="2" l="1"/>
  <c r="F47" i="2"/>
  <c r="F49" i="2" s="1"/>
  <c r="L48" i="2" s="1"/>
  <c r="F58" i="2"/>
  <c r="F56" i="2"/>
  <c r="F57" i="2" s="1"/>
  <c r="I53" i="2"/>
  <c r="G56" i="2"/>
  <c r="G58" i="2"/>
  <c r="I40" i="2"/>
  <c r="K52" i="2"/>
  <c r="I31" i="2"/>
  <c r="I32" i="2"/>
  <c r="I30" i="2"/>
  <c r="J35" i="2"/>
  <c r="J39" i="2" s="1"/>
  <c r="J26" i="2"/>
  <c r="J199" i="2" s="1"/>
  <c r="J198" i="2"/>
  <c r="H59" i="7"/>
  <c r="I56" i="7"/>
  <c r="I58" i="7"/>
  <c r="J46" i="7"/>
  <c r="I46" i="10"/>
  <c r="G47" i="2"/>
  <c r="H48" i="7"/>
  <c r="H49" i="7" s="1"/>
  <c r="M48" i="7"/>
  <c r="M53" i="10"/>
  <c r="L52" i="10"/>
  <c r="M51" i="10" s="1"/>
  <c r="I56" i="10"/>
  <c r="I20" i="10"/>
  <c r="I28" i="10" s="1"/>
  <c r="H20" i="2"/>
  <c r="H28" i="2" s="1"/>
  <c r="I47" i="7"/>
  <c r="K26" i="10"/>
  <c r="K35" i="10"/>
  <c r="K40" i="10"/>
  <c r="K39" i="10"/>
  <c r="J20" i="7"/>
  <c r="J28" i="7" s="1"/>
  <c r="J15" i="10"/>
  <c r="J31" i="10"/>
  <c r="J30" i="10"/>
  <c r="J32" i="10"/>
  <c r="K26" i="7"/>
  <c r="K39" i="7"/>
  <c r="K35" i="7"/>
  <c r="K40" i="7"/>
  <c r="N48" i="10"/>
  <c r="I48" i="10"/>
  <c r="L51" i="7"/>
  <c r="H46" i="2"/>
  <c r="J15" i="2" l="1"/>
  <c r="L51" i="2"/>
  <c r="L52" i="2" s="1"/>
  <c r="F59" i="2"/>
  <c r="G57" i="2"/>
  <c r="G59" i="2"/>
  <c r="H58" i="2"/>
  <c r="H56" i="2"/>
  <c r="J53" i="2"/>
  <c r="J40" i="2" s="1"/>
  <c r="K198" i="2"/>
  <c r="I46" i="2"/>
  <c r="J31" i="2"/>
  <c r="J32" i="2"/>
  <c r="J30" i="2"/>
  <c r="I20" i="2"/>
  <c r="I28" i="2" s="1"/>
  <c r="K26" i="2"/>
  <c r="K199" i="2" s="1"/>
  <c r="K35" i="2"/>
  <c r="K39" i="2" s="1"/>
  <c r="I59" i="7"/>
  <c r="I57" i="7"/>
  <c r="J47" i="7"/>
  <c r="I47" i="10"/>
  <c r="I49" i="10" s="1"/>
  <c r="J46" i="10"/>
  <c r="N53" i="10"/>
  <c r="M52" i="10"/>
  <c r="J56" i="10"/>
  <c r="J57" i="10"/>
  <c r="J59" i="10"/>
  <c r="J58" i="10"/>
  <c r="J20" i="10"/>
  <c r="J28" i="10" s="1"/>
  <c r="H47" i="2"/>
  <c r="M53" i="7"/>
  <c r="L52" i="7"/>
  <c r="M51" i="7" s="1"/>
  <c r="K15" i="7"/>
  <c r="K31" i="7"/>
  <c r="K30" i="7"/>
  <c r="K32" i="7"/>
  <c r="G48" i="2"/>
  <c r="G49" i="2" s="1"/>
  <c r="M48" i="2" s="1"/>
  <c r="J58" i="7"/>
  <c r="I58" i="10"/>
  <c r="I59" i="10" s="1"/>
  <c r="I57" i="10"/>
  <c r="I48" i="7"/>
  <c r="I49" i="7" s="1"/>
  <c r="N48" i="7"/>
  <c r="J56" i="7"/>
  <c r="L40" i="10"/>
  <c r="S40" i="10" s="1"/>
  <c r="L35" i="10"/>
  <c r="S35" i="10" s="1"/>
  <c r="L26" i="10"/>
  <c r="L39" i="10"/>
  <c r="K32" i="10"/>
  <c r="K30" i="10"/>
  <c r="K15" i="10"/>
  <c r="K31" i="10"/>
  <c r="K15" i="2" l="1"/>
  <c r="L198" i="2"/>
  <c r="L26" i="2"/>
  <c r="L199" i="2" s="1"/>
  <c r="L35" i="2"/>
  <c r="L39" i="2" s="1"/>
  <c r="M51" i="2"/>
  <c r="K53" i="2"/>
  <c r="K40" i="2" s="1"/>
  <c r="I58" i="2"/>
  <c r="H57" i="2"/>
  <c r="H59" i="2"/>
  <c r="I56" i="2"/>
  <c r="I47" i="2"/>
  <c r="J46" i="2"/>
  <c r="J20" i="2"/>
  <c r="J28" i="2" s="1"/>
  <c r="K31" i="2"/>
  <c r="K32" i="2"/>
  <c r="K30" i="2"/>
  <c r="J47" i="10"/>
  <c r="K46" i="10"/>
  <c r="M52" i="7"/>
  <c r="N51" i="7" s="1"/>
  <c r="N53" i="7"/>
  <c r="K20" i="7"/>
  <c r="K28" i="7" s="1"/>
  <c r="J48" i="7"/>
  <c r="J49" i="7" s="1"/>
  <c r="O48" i="7"/>
  <c r="L26" i="7"/>
  <c r="L40" i="7"/>
  <c r="S40" i="7" s="1"/>
  <c r="L35" i="7"/>
  <c r="S35" i="7" s="1"/>
  <c r="L39" i="7"/>
  <c r="H48" i="2"/>
  <c r="H49" i="2" s="1"/>
  <c r="N48" i="2" s="1"/>
  <c r="M26" i="10"/>
  <c r="M40" i="10"/>
  <c r="M35" i="10"/>
  <c r="M39" i="10"/>
  <c r="J59" i="7"/>
  <c r="J57" i="7"/>
  <c r="J48" i="10"/>
  <c r="O48" i="10"/>
  <c r="K46" i="7"/>
  <c r="N51" i="10"/>
  <c r="K56" i="10"/>
  <c r="K20" i="10"/>
  <c r="K28" i="10" s="1"/>
  <c r="K59" i="10"/>
  <c r="K57" i="10"/>
  <c r="K58" i="10"/>
  <c r="L32" i="10"/>
  <c r="S32" i="10" s="1"/>
  <c r="L31" i="10"/>
  <c r="S31" i="10" s="1"/>
  <c r="L15" i="10"/>
  <c r="L30" i="10"/>
  <c r="L15" i="2" l="1"/>
  <c r="M52" i="2"/>
  <c r="L32" i="2"/>
  <c r="L31" i="2"/>
  <c r="L30" i="2"/>
  <c r="J58" i="2"/>
  <c r="M198" i="2"/>
  <c r="L53" i="2"/>
  <c r="L40" i="2" s="1"/>
  <c r="J56" i="2"/>
  <c r="J57" i="2" s="1"/>
  <c r="I57" i="2"/>
  <c r="I59" i="2"/>
  <c r="K46" i="2"/>
  <c r="J47" i="2"/>
  <c r="K20" i="2"/>
  <c r="K28" i="2" s="1"/>
  <c r="I48" i="2"/>
  <c r="I49" i="2" s="1"/>
  <c r="O48" i="2" s="1"/>
  <c r="J49" i="10"/>
  <c r="K48" i="10" s="1"/>
  <c r="K47" i="10"/>
  <c r="K47" i="7"/>
  <c r="L46" i="10"/>
  <c r="S30" i="10"/>
  <c r="K56" i="7"/>
  <c r="L56" i="10"/>
  <c r="L58" i="10"/>
  <c r="L59" i="10"/>
  <c r="L57" i="10"/>
  <c r="L20" i="10"/>
  <c r="L28" i="10" s="1"/>
  <c r="O53" i="10"/>
  <c r="N52" i="10"/>
  <c r="O51" i="10" s="1"/>
  <c r="K58" i="7"/>
  <c r="O53" i="7"/>
  <c r="N52" i="7"/>
  <c r="O51" i="7" s="1"/>
  <c r="L15" i="7"/>
  <c r="L31" i="7"/>
  <c r="S31" i="7" s="1"/>
  <c r="L30" i="7"/>
  <c r="L32" i="7"/>
  <c r="S32" i="7" s="1"/>
  <c r="P48" i="7"/>
  <c r="K48" i="7"/>
  <c r="M15" i="10"/>
  <c r="M32" i="10"/>
  <c r="M30" i="10"/>
  <c r="M31" i="10"/>
  <c r="M35" i="7"/>
  <c r="M39" i="7"/>
  <c r="M26" i="7"/>
  <c r="M40" i="7"/>
  <c r="L46" i="2" l="1"/>
  <c r="M26" i="2"/>
  <c r="M199" i="2" s="1"/>
  <c r="M53" i="2" s="1"/>
  <c r="M40" i="2" s="1"/>
  <c r="M35" i="2"/>
  <c r="M39" i="2" s="1"/>
  <c r="L20" i="2"/>
  <c r="L28" i="2" s="1"/>
  <c r="N51" i="2"/>
  <c r="J59" i="2"/>
  <c r="K56" i="2"/>
  <c r="K57" i="2" s="1"/>
  <c r="K58" i="2"/>
  <c r="K47" i="2"/>
  <c r="J48" i="2"/>
  <c r="J49" i="2" s="1"/>
  <c r="P48" i="2" s="1"/>
  <c r="P48" i="10"/>
  <c r="K49" i="10"/>
  <c r="Q48" i="10" s="1"/>
  <c r="K49" i="7"/>
  <c r="Q48" i="7" s="1"/>
  <c r="L47" i="10"/>
  <c r="L49" i="10" s="1"/>
  <c r="R48" i="10" s="1"/>
  <c r="P53" i="7"/>
  <c r="O52" i="7"/>
  <c r="P51" i="7" s="1"/>
  <c r="L46" i="7"/>
  <c r="S30" i="7"/>
  <c r="O52" i="10"/>
  <c r="P53" i="10"/>
  <c r="K57" i="7"/>
  <c r="K59" i="7"/>
  <c r="L20" i="7"/>
  <c r="L28" i="7" s="1"/>
  <c r="N40" i="10"/>
  <c r="N35" i="10"/>
  <c r="N26" i="10"/>
  <c r="N39" i="10"/>
  <c r="M20" i="10"/>
  <c r="M28" i="10" s="1"/>
  <c r="M59" i="10"/>
  <c r="M56" i="10"/>
  <c r="M57" i="10"/>
  <c r="M58" i="10"/>
  <c r="M31" i="7"/>
  <c r="M15" i="7"/>
  <c r="M30" i="7"/>
  <c r="M32" i="7"/>
  <c r="M46" i="10"/>
  <c r="N39" i="7"/>
  <c r="N40" i="7"/>
  <c r="N35" i="7"/>
  <c r="N26" i="7"/>
  <c r="N198" i="2" l="1"/>
  <c r="M15" i="2"/>
  <c r="L47" i="2"/>
  <c r="L49" i="2" s="1"/>
  <c r="L56" i="2"/>
  <c r="L57" i="2" s="1"/>
  <c r="N52" i="2"/>
  <c r="M32" i="2"/>
  <c r="M31" i="2"/>
  <c r="M30" i="2"/>
  <c r="L58" i="2"/>
  <c r="K59" i="2"/>
  <c r="K48" i="2"/>
  <c r="K49" i="2" s="1"/>
  <c r="Q48" i="2" s="1"/>
  <c r="M47" i="10"/>
  <c r="M49" i="10" s="1"/>
  <c r="L58" i="7"/>
  <c r="P52" i="7"/>
  <c r="Q53" i="7"/>
  <c r="M20" i="7"/>
  <c r="M28" i="7" s="1"/>
  <c r="M46" i="7"/>
  <c r="L56" i="7"/>
  <c r="O39" i="7"/>
  <c r="O26" i="7"/>
  <c r="O40" i="7"/>
  <c r="O35" i="7"/>
  <c r="O40" i="10"/>
  <c r="O26" i="10"/>
  <c r="O35" i="10"/>
  <c r="O39" i="10"/>
  <c r="N31" i="7"/>
  <c r="N32" i="7"/>
  <c r="N15" i="7"/>
  <c r="N30" i="7"/>
  <c r="N31" i="10"/>
  <c r="N15" i="10"/>
  <c r="N30" i="10"/>
  <c r="N32" i="10"/>
  <c r="L47" i="7"/>
  <c r="L49" i="7" s="1"/>
  <c r="R48" i="7" s="1"/>
  <c r="S28" i="7"/>
  <c r="P51" i="10"/>
  <c r="L59" i="2" l="1"/>
  <c r="M46" i="2"/>
  <c r="M20" i="2"/>
  <c r="M28" i="2" s="1"/>
  <c r="N40" i="2"/>
  <c r="N26" i="2"/>
  <c r="N199" i="2" s="1"/>
  <c r="N53" i="2" s="1"/>
  <c r="N35" i="2"/>
  <c r="N39" i="2" s="1"/>
  <c r="O51" i="2"/>
  <c r="R28" i="2"/>
  <c r="N46" i="7"/>
  <c r="N56" i="10"/>
  <c r="N58" i="10"/>
  <c r="N59" i="10"/>
  <c r="N57" i="10"/>
  <c r="N20" i="10"/>
  <c r="N28" i="10" s="1"/>
  <c r="M58" i="7"/>
  <c r="P52" i="10"/>
  <c r="Q51" i="10" s="1"/>
  <c r="Q53" i="10"/>
  <c r="M56" i="7"/>
  <c r="N46" i="10"/>
  <c r="M47" i="7"/>
  <c r="M49" i="7" s="1"/>
  <c r="P35" i="7"/>
  <c r="P39" i="7"/>
  <c r="P26" i="7"/>
  <c r="P40" i="7"/>
  <c r="N20" i="7"/>
  <c r="N28" i="7" s="1"/>
  <c r="Q51" i="7"/>
  <c r="O30" i="10"/>
  <c r="O31" i="10"/>
  <c r="O15" i="10"/>
  <c r="O32" i="10"/>
  <c r="O30" i="7"/>
  <c r="O32" i="7"/>
  <c r="O15" i="7"/>
  <c r="O31" i="7"/>
  <c r="L57" i="7"/>
  <c r="L59" i="7"/>
  <c r="M47" i="2" l="1"/>
  <c r="M49" i="2" s="1"/>
  <c r="M58" i="2"/>
  <c r="M56" i="2"/>
  <c r="M57" i="2" s="1"/>
  <c r="O52" i="2"/>
  <c r="P51" i="2" s="1"/>
  <c r="N15" i="2"/>
  <c r="N32" i="2"/>
  <c r="N31" i="2"/>
  <c r="N30" i="2"/>
  <c r="O198" i="2"/>
  <c r="N47" i="7"/>
  <c r="N49" i="7" s="1"/>
  <c r="Q52" i="10"/>
  <c r="R51" i="10" s="1"/>
  <c r="R52" i="10" s="1"/>
  <c r="R53" i="10"/>
  <c r="O58" i="10"/>
  <c r="O20" i="10"/>
  <c r="O28" i="10" s="1"/>
  <c r="O59" i="10"/>
  <c r="O57" i="10"/>
  <c r="O56" i="10"/>
  <c r="P26" i="10"/>
  <c r="P35" i="10"/>
  <c r="P40" i="10"/>
  <c r="P39" i="10"/>
  <c r="M57" i="7"/>
  <c r="M59" i="7"/>
  <c r="O20" i="7"/>
  <c r="O28" i="7" s="1"/>
  <c r="O46" i="10"/>
  <c r="N58" i="7"/>
  <c r="P32" i="7"/>
  <c r="P31" i="7"/>
  <c r="P30" i="7"/>
  <c r="P15" i="7"/>
  <c r="Q52" i="7"/>
  <c r="R51" i="7" s="1"/>
  <c r="R52" i="7" s="1"/>
  <c r="R53" i="7"/>
  <c r="N56" i="7"/>
  <c r="N47" i="10"/>
  <c r="N49" i="10" s="1"/>
  <c r="O46" i="7"/>
  <c r="N46" i="2" l="1"/>
  <c r="M59" i="2"/>
  <c r="P52" i="2"/>
  <c r="Q51" i="2" s="1"/>
  <c r="Q52" i="2" s="1"/>
  <c r="N20" i="2"/>
  <c r="N28" i="2" s="1"/>
  <c r="O26" i="2"/>
  <c r="O199" i="2" s="1"/>
  <c r="O53" i="2" s="1"/>
  <c r="O40" i="2" s="1"/>
  <c r="O35" i="2"/>
  <c r="O39" i="2" s="1"/>
  <c r="P46" i="7"/>
  <c r="O58" i="7"/>
  <c r="R35" i="10"/>
  <c r="R26" i="10"/>
  <c r="R40" i="10"/>
  <c r="R39" i="10"/>
  <c r="S52" i="10"/>
  <c r="N57" i="7"/>
  <c r="N59" i="7"/>
  <c r="P30" i="10"/>
  <c r="P15" i="10"/>
  <c r="P32" i="10"/>
  <c r="P31" i="10"/>
  <c r="O47" i="10"/>
  <c r="O49" i="10" s="1"/>
  <c r="Q40" i="10"/>
  <c r="Q35" i="10"/>
  <c r="Q26" i="10"/>
  <c r="Q39" i="10"/>
  <c r="Q26" i="7"/>
  <c r="Q39" i="7"/>
  <c r="Q40" i="7"/>
  <c r="Q35" i="7"/>
  <c r="O47" i="7"/>
  <c r="O49" i="7" s="1"/>
  <c r="R26" i="7"/>
  <c r="R40" i="7"/>
  <c r="R39" i="7"/>
  <c r="R35" i="7"/>
  <c r="S52" i="7"/>
  <c r="P20" i="7"/>
  <c r="P28" i="7" s="1"/>
  <c r="O56" i="7"/>
  <c r="N47" i="2" l="1"/>
  <c r="N49" i="2" s="1"/>
  <c r="N56" i="2"/>
  <c r="N57" i="2" s="1"/>
  <c r="O15" i="2"/>
  <c r="O32" i="2"/>
  <c r="O31" i="2"/>
  <c r="O30" i="2"/>
  <c r="P198" i="2"/>
  <c r="Q26" i="2"/>
  <c r="Q35" i="2"/>
  <c r="Q39" i="2" s="1"/>
  <c r="N58" i="2"/>
  <c r="P35" i="2"/>
  <c r="P39" i="2" s="1"/>
  <c r="P26" i="2"/>
  <c r="P199" i="2" s="1"/>
  <c r="P47" i="7"/>
  <c r="P49" i="7" s="1"/>
  <c r="P46" i="10"/>
  <c r="S26" i="7"/>
  <c r="Q32" i="10"/>
  <c r="R32" i="10" s="1"/>
  <c r="Q31" i="10"/>
  <c r="R31" i="10" s="1"/>
  <c r="Q15" i="10"/>
  <c r="R15" i="10" s="1"/>
  <c r="Q30" i="10"/>
  <c r="R30" i="10" s="1"/>
  <c r="P56" i="7"/>
  <c r="S39" i="7"/>
  <c r="S46" i="7" s="1"/>
  <c r="S39" i="10"/>
  <c r="S46" i="10" s="1"/>
  <c r="P58" i="7"/>
  <c r="Q31" i="7"/>
  <c r="R31" i="7" s="1"/>
  <c r="Q30" i="7"/>
  <c r="Q15" i="7"/>
  <c r="Q32" i="7"/>
  <c r="R32" i="7" s="1"/>
  <c r="S26" i="10"/>
  <c r="O57" i="7"/>
  <c r="O59" i="7"/>
  <c r="P20" i="10"/>
  <c r="P28" i="10" s="1"/>
  <c r="P56" i="10"/>
  <c r="P57" i="10"/>
  <c r="P59" i="10"/>
  <c r="P58" i="10"/>
  <c r="N59" i="2" l="1"/>
  <c r="R35" i="2"/>
  <c r="O46" i="2"/>
  <c r="R39" i="2"/>
  <c r="Q199" i="2"/>
  <c r="R26" i="2"/>
  <c r="P15" i="2"/>
  <c r="Q15" i="2" s="1"/>
  <c r="R15" i="2" s="1"/>
  <c r="P31" i="2"/>
  <c r="Q31" i="2" s="1"/>
  <c r="R31" i="2" s="1"/>
  <c r="P30" i="2"/>
  <c r="Q30" i="2" s="1"/>
  <c r="R30" i="2" s="1"/>
  <c r="P32" i="2"/>
  <c r="Q32" i="2" s="1"/>
  <c r="R32" i="2" s="1"/>
  <c r="Q198" i="2"/>
  <c r="P53" i="2"/>
  <c r="P40" i="2" s="1"/>
  <c r="O20" i="2"/>
  <c r="O28" i="2" s="1"/>
  <c r="P47" i="10"/>
  <c r="P49" i="10" s="1"/>
  <c r="Q46" i="7"/>
  <c r="R46" i="10"/>
  <c r="Q46" i="10"/>
  <c r="R59" i="10"/>
  <c r="R20" i="10"/>
  <c r="R28" i="10" s="1"/>
  <c r="R57" i="10"/>
  <c r="R56" i="10"/>
  <c r="R58" i="10"/>
  <c r="R30" i="7"/>
  <c r="R46" i="7" s="1"/>
  <c r="P59" i="7"/>
  <c r="P57" i="7"/>
  <c r="Q20" i="7"/>
  <c r="Q28" i="7" s="1"/>
  <c r="R15" i="7"/>
  <c r="Q58" i="10"/>
  <c r="Q56" i="10"/>
  <c r="Q20" i="10"/>
  <c r="Q28" i="10" s="1"/>
  <c r="Q59" i="10"/>
  <c r="Q57" i="10"/>
  <c r="O58" i="2" l="1"/>
  <c r="Q53" i="2"/>
  <c r="Q40" i="2" s="1"/>
  <c r="Q46" i="2" s="1"/>
  <c r="O47" i="2"/>
  <c r="O49" i="2" s="1"/>
  <c r="Q20" i="2"/>
  <c r="Q28" i="2" s="1"/>
  <c r="O56" i="2"/>
  <c r="P46" i="2"/>
  <c r="P20" i="2"/>
  <c r="P28" i="2" s="1"/>
  <c r="R52" i="2"/>
  <c r="Q47" i="10"/>
  <c r="Q49" i="10" s="1"/>
  <c r="R47" i="10"/>
  <c r="R49" i="10" s="1"/>
  <c r="Q47" i="7"/>
  <c r="Q49" i="7" s="1"/>
  <c r="Q58" i="7"/>
  <c r="Q56" i="7"/>
  <c r="R20" i="7"/>
  <c r="R28" i="7" s="1"/>
  <c r="R47" i="7" s="1"/>
  <c r="S15" i="7"/>
  <c r="R40" i="2" l="1"/>
  <c r="R46" i="2" s="1"/>
  <c r="P56" i="2"/>
  <c r="P57" i="2" s="1"/>
  <c r="O57" i="2"/>
  <c r="O59" i="2"/>
  <c r="Q47" i="2"/>
  <c r="Q49" i="2" s="1"/>
  <c r="P47" i="2"/>
  <c r="P49" i="2" s="1"/>
  <c r="Q58" i="2"/>
  <c r="P58" i="2"/>
  <c r="Q56" i="2"/>
  <c r="Q59" i="7"/>
  <c r="R58" i="7"/>
  <c r="Q57" i="7"/>
  <c r="R49" i="7"/>
  <c r="S47" i="7"/>
  <c r="S20" i="7"/>
  <c r="S56" i="7" s="1"/>
  <c r="R56" i="7"/>
  <c r="P59" i="2" l="1"/>
  <c r="Q57" i="2"/>
  <c r="Q59" i="2"/>
  <c r="R20" i="2"/>
  <c r="R56" i="2" s="1"/>
  <c r="R57" i="2" s="1"/>
  <c r="S57" i="7"/>
  <c r="S58" i="7"/>
  <c r="S59" i="7" s="1"/>
  <c r="R57" i="7"/>
  <c r="R59" i="7"/>
  <c r="R58" i="2" l="1"/>
  <c r="R59" i="2" s="1"/>
  <c r="R47" i="2" l="1"/>
</calcChain>
</file>

<file path=xl/sharedStrings.xml><?xml version="1.0" encoding="utf-8"?>
<sst xmlns="http://schemas.openxmlformats.org/spreadsheetml/2006/main" count="1857" uniqueCount="397">
  <si>
    <t>ACTIVOS</t>
  </si>
  <si>
    <t>MONTO</t>
  </si>
  <si>
    <t>Caja y Bancos</t>
  </si>
  <si>
    <t>ESTADO DE SITUACION FINANCIERA</t>
  </si>
  <si>
    <t>ESTADO DE RESULTADOS</t>
  </si>
  <si>
    <t>Costo Producción</t>
  </si>
  <si>
    <t>Gastos Administrativos</t>
  </si>
  <si>
    <t>Gastos de Ventas</t>
  </si>
  <si>
    <t>Otros Gastos (especificar)</t>
  </si>
  <si>
    <t>Impuestos</t>
  </si>
  <si>
    <t>MARGEN</t>
  </si>
  <si>
    <t>Otros productos y/o ingresos</t>
  </si>
  <si>
    <t>Depreciaciones</t>
  </si>
  <si>
    <t>DETALLE</t>
  </si>
  <si>
    <t>MONEDA</t>
  </si>
  <si>
    <t>Inversión de activos fijos</t>
  </si>
  <si>
    <t>Consolidación de deudas</t>
  </si>
  <si>
    <t>Costo de producción/ventas/administrativo</t>
  </si>
  <si>
    <t>Línea de Financiamiento para Importaciones</t>
  </si>
  <si>
    <t>Línea de Financiamiento para Capital de Trabajo</t>
  </si>
  <si>
    <t>AÑOS</t>
  </si>
  <si>
    <t>Anotar el % de crecimiento en cada año</t>
  </si>
  <si>
    <t>Anotar % de aumento o diminución en cada año</t>
  </si>
  <si>
    <t>MONTO DE LA SOLICITUD:</t>
  </si>
  <si>
    <t>MONTO RENOVACION:</t>
  </si>
  <si>
    <t>MONTO NUEVO:</t>
  </si>
  <si>
    <t>CANTIDAD</t>
  </si>
  <si>
    <t>OPCIONES DE PRODUCTO SOLICITADO</t>
  </si>
  <si>
    <t>Cuánto proyecta incrementar o disminuir en el precio  con relación a su histórico:</t>
  </si>
  <si>
    <t>Producto /Servicio</t>
  </si>
  <si>
    <t>Precio año actual</t>
  </si>
  <si>
    <t>Año 1</t>
  </si>
  <si>
    <t>Año 2</t>
  </si>
  <si>
    <t>Año 3</t>
  </si>
  <si>
    <t>Año 4</t>
  </si>
  <si>
    <t>Año 5</t>
  </si>
  <si>
    <t>Año 6</t>
  </si>
  <si>
    <t>Año 7</t>
  </si>
  <si>
    <t>Año 8</t>
  </si>
  <si>
    <t>Año 9</t>
  </si>
  <si>
    <t>Año 10</t>
  </si>
  <si>
    <t>Llanta 350-10</t>
  </si>
  <si>
    <t>Llanta 110/90-16</t>
  </si>
  <si>
    <t>Llanta 110/90-13</t>
  </si>
  <si>
    <t>Resto*</t>
  </si>
  <si>
    <t>Unidades Producidas en año actual</t>
  </si>
  <si>
    <t>Otras llantas</t>
  </si>
  <si>
    <t>Manejo de  contratos actuales o nuevos:</t>
  </si>
  <si>
    <t>TOTAL CAJA AL INICIO DEL PERIODO</t>
  </si>
  <si>
    <t>Venta/Producto/Servicio</t>
  </si>
  <si>
    <t>(+)</t>
  </si>
  <si>
    <t>(-)</t>
  </si>
  <si>
    <t>QUETZALES</t>
  </si>
  <si>
    <t>OPCION</t>
  </si>
  <si>
    <t xml:space="preserve">EMPRESA: </t>
  </si>
  <si>
    <t>FECHA:</t>
  </si>
  <si>
    <t>EXPRESADO EN:</t>
  </si>
  <si>
    <t>AÑO BASE:</t>
  </si>
  <si>
    <t>Opción Crecimiento</t>
  </si>
  <si>
    <t>Opción Disminución</t>
  </si>
  <si>
    <t>Explicación de:</t>
  </si>
  <si>
    <t>Quetzales / Dólares</t>
  </si>
  <si>
    <t xml:space="preserve">VENTAS: PRODUCTO/ SERVICIO </t>
  </si>
  <si>
    <t>Número de unidades base o  promedio tomado para el cálculo:</t>
  </si>
  <si>
    <t xml:space="preserve">Estrategia de negocio </t>
  </si>
  <si>
    <t>Ingreso o salida de líneas de negocio o productos / Contratos. Actuales, Cuáles son, con quién los tiene y Explique</t>
  </si>
  <si>
    <t>Estima alguna situación de mercado en los siguientes  años que le favorezca o le perjudique en sus ventas. Explique</t>
  </si>
  <si>
    <t>Explique:</t>
  </si>
  <si>
    <t>(indique precio de los 3 principales y un promedio del resto* de productos o servicios)</t>
  </si>
  <si>
    <r>
      <rPr>
        <b/>
        <sz val="11"/>
        <color indexed="8"/>
        <rFont val="Calibri"/>
        <family val="2"/>
      </rPr>
      <t xml:space="preserve">*Resto: </t>
    </r>
    <r>
      <rPr>
        <sz val="11"/>
        <color theme="1"/>
        <rFont val="Calibri"/>
        <family val="2"/>
        <scheme val="minor"/>
      </rPr>
      <t xml:space="preserve">Favor de indicar aproximadamente cuántos más tiene a los ya reportados.  </t>
    </r>
  </si>
  <si>
    <t>RECUPERACIÓN DE CUENTAS POR COBRAR</t>
  </si>
  <si>
    <t>Indicar su política actual de crédito con sus clientes</t>
  </si>
  <si>
    <t xml:space="preserve">a.       Ventas al contado % </t>
  </si>
  <si>
    <t>b.      Ventas al crédito %</t>
  </si>
  <si>
    <t>Tiempo de recuperación. Días</t>
  </si>
  <si>
    <t xml:space="preserve">Indicar si cambiará su política de crédito </t>
  </si>
  <si>
    <t>INGRESO DE DATOS - FLUJO DE FONDOS</t>
  </si>
  <si>
    <t>OTROS INGRESOS</t>
  </si>
  <si>
    <t xml:space="preserve">Si percibe otros ingresos,  ESPECIFICAR si provienen de: </t>
  </si>
  <si>
    <t>a)      Intereses en inversiones; Explique origen de los mismos:</t>
  </si>
  <si>
    <t>Este campo deberá llenarse si usted posee inversiones en bonos o títulos de inversión, depósitos, certificados a plazo, Etc.  en Instituciones Financieras nacionales o extranjeras</t>
  </si>
  <si>
    <t>b)      Dividendos percibidos; Explique origen de los mismos</t>
  </si>
  <si>
    <t xml:space="preserve">Este campo deberá llenarse si usted posee acciones en otras empresas </t>
  </si>
  <si>
    <t>Especificar puntualmente, QUÉ SON y de dónde provienen los otros ingresos</t>
  </si>
  <si>
    <t>c)      Otros</t>
  </si>
  <si>
    <t xml:space="preserve">SOLICITUD BI - Destino que le dará a las nuevas solicitudes : </t>
  </si>
  <si>
    <t xml:space="preserve">SOLICITUD OTRAS INSTITUCIONES FINANCIERAS </t>
  </si>
  <si>
    <t xml:space="preserve">Explique: Está tramitando o proyectando tramitar créditos en otros bancos, indique el destino: </t>
  </si>
  <si>
    <t xml:space="preserve">Explicación: Destino que le dará a las nuevas solicitudes: </t>
  </si>
  <si>
    <t>COSTO DE PRODUCCIÓN Y/O VENTAS</t>
  </si>
  <si>
    <t>Aumento/disminución en los precios de la materia prima, insumos, materiales y/o unidades producidas.; Explique</t>
  </si>
  <si>
    <t>En que basa el crecimiento/disminución  proyectado de sus costos de producción y/o ventas?  De los siguientes incisos selecciones todos aquello que le afectan.</t>
  </si>
  <si>
    <t>GASTOS DE ADMINISTRACIÓN Y VENTAS</t>
  </si>
  <si>
    <t>Espera un incremento/disminución en los gastos administrativos y/o ventas?</t>
  </si>
  <si>
    <t>Materiales de oficina, servicios básicos, aumento o reducción en su personal etc., Explique el por qué</t>
  </si>
  <si>
    <t>Qué porcentaje ha estimado de crecimiento/disminución de sus gastos administrativos:</t>
  </si>
  <si>
    <t>Indique en el año base el monto y en los siguientes años % que estima</t>
  </si>
  <si>
    <t>Qué porcentaje ha estimado de crecimiento/disminución de sus gastos de ventas:</t>
  </si>
  <si>
    <t>%</t>
  </si>
  <si>
    <t>OTROS GASTOS</t>
  </si>
  <si>
    <t xml:space="preserve">Si registra otros gastos,  ESPECIFICAR qué los origina: </t>
  </si>
  <si>
    <t>Diferencial cambiario / Compra/Venta de Activos Fijos / Gastos de períodos anteriores; Explique origen de los mismos:</t>
  </si>
  <si>
    <t>Otros. (Especificar puntualmente, QUÉ SON y de dónde provienen los otros gastos):</t>
  </si>
  <si>
    <t xml:space="preserve">EGRESOS POR PRÉSTAMOS </t>
  </si>
  <si>
    <t>Indicar las tasas de interés  en sus préstamos con Corporación BI ( la tasa actual como proyectadas)</t>
  </si>
  <si>
    <t>Tasa Actual</t>
  </si>
  <si>
    <t>Indicar a que empresa pertenece la nueva solicitud y las ya existentes, cual fuera el caso, registrando su abreviatura</t>
  </si>
  <si>
    <t>Westrust Bank, Financiera Industrial, Leasing</t>
  </si>
  <si>
    <t>Detallar la deuda que tiene vigente en otros bancos  y financieras del sistema, así como aquella que se encuentre en trámite.</t>
  </si>
  <si>
    <t>Nombre del Banco</t>
  </si>
  <si>
    <t>Saldo Actual  (Q - $)</t>
  </si>
  <si>
    <t>Monto programado de pago a capital</t>
  </si>
  <si>
    <t>Periodicidad del Pago</t>
  </si>
  <si>
    <t>Tasa %</t>
  </si>
  <si>
    <t>Indicar los pagos extraordinarios previstos, el origen de los fondos y el año en que efectuará los mismos.</t>
  </si>
  <si>
    <t>Nombre de la Institución</t>
  </si>
  <si>
    <t>Préstamo (Saldo actual Q - $)</t>
  </si>
  <si>
    <t>Origen de fondos:</t>
  </si>
  <si>
    <t>Amplie explicación:</t>
  </si>
  <si>
    <t>Ingresos por ventas</t>
  </si>
  <si>
    <t>Otros Ingresos:</t>
  </si>
  <si>
    <t>Efectos conciliatorios (Neto)</t>
  </si>
  <si>
    <t>Total de Ingresos =</t>
  </si>
  <si>
    <t>FLUJO DE CAJA PROYECTADO</t>
  </si>
  <si>
    <t>NOMBRE DE LA EMPRESA</t>
  </si>
  <si>
    <t>-ESCENARIO ORIGINAL-</t>
  </si>
  <si>
    <t>EXPRESADOS EN (QUETZALES  / DÓLARES)</t>
  </si>
  <si>
    <t>FECHA DEL FLUJO (En la que se elaboró)</t>
  </si>
  <si>
    <t>Año Base**</t>
  </si>
  <si>
    <t>TOTAL</t>
  </si>
  <si>
    <t>Ingresos</t>
  </si>
  <si>
    <t xml:space="preserve"> </t>
  </si>
  <si>
    <t>Ventas al Contado y Crédito:</t>
  </si>
  <si>
    <t>Producto/Servicio (especifique)</t>
  </si>
  <si>
    <t>Producto/Servicio (En Dólares)</t>
  </si>
  <si>
    <t>Producto/Servicio (Resto de Prod./Serv., especifique))</t>
  </si>
  <si>
    <t>Total de Ventas</t>
  </si>
  <si>
    <t>Recuperación Cuentas por Cobrar</t>
  </si>
  <si>
    <t>Otros Ingresos(especificar)</t>
  </si>
  <si>
    <t>Aportes de Socios</t>
  </si>
  <si>
    <t>Préstamos:</t>
  </si>
  <si>
    <t>Banco Industrial (Solicitud Nueva)</t>
  </si>
  <si>
    <t>Otros Bancos (especificar)</t>
  </si>
  <si>
    <t>Total Ingresos</t>
  </si>
  <si>
    <t>Egresos</t>
  </si>
  <si>
    <t>Destino del préstamo (Nva. Solicitud)</t>
  </si>
  <si>
    <t>Costo de producción/Vta./Admon.(Operación)</t>
  </si>
  <si>
    <t>Compra de Activos Fijos (inversion)</t>
  </si>
  <si>
    <t>Consolidación de deudas (financiamiento)</t>
  </si>
  <si>
    <t>Pago de dividendos</t>
  </si>
  <si>
    <t>Pago intereses Ptmo. B.Industrial (Nva.Sol)</t>
  </si>
  <si>
    <t xml:space="preserve">Pago capital Ptmo. B.Industrial (Ptmos. Vigentes)           </t>
  </si>
  <si>
    <t xml:space="preserve">Pago intereses Ptmo. B.Industrial (Ptmos. Vigentes)     </t>
  </si>
  <si>
    <t xml:space="preserve">Pago capital Ptmo. Otros Bancos       </t>
  </si>
  <si>
    <t xml:space="preserve">Pago intereses otros bancos    </t>
  </si>
  <si>
    <t>Pago comisión (Cartas de credito)</t>
  </si>
  <si>
    <t>Total Egresos</t>
  </si>
  <si>
    <t>Flujo Neto (Ingresos - Egresos)</t>
  </si>
  <si>
    <t>Saldo Inicial de Caja</t>
  </si>
  <si>
    <t>Saldo Final o Disponibilidad</t>
  </si>
  <si>
    <t>Indicadores</t>
  </si>
  <si>
    <t>No. pagos capital por año</t>
  </si>
  <si>
    <t>Saldo Final de Préstamos</t>
  </si>
  <si>
    <t>Relación costo ventas/total ventas</t>
  </si>
  <si>
    <t>Porcentaje de margen bruto</t>
  </si>
  <si>
    <t>Relación gastos operativos / total ventas</t>
  </si>
  <si>
    <t>Porcentaje de margen operativo</t>
  </si>
  <si>
    <t>Tasa interés préstamo (Nueva Solicitud)</t>
  </si>
  <si>
    <t>Tasa interés préstamo BI (Vigentes)</t>
  </si>
  <si>
    <t>Tasa interés préstamo Otros Bancos "$"</t>
  </si>
  <si>
    <t xml:space="preserve">Tasa interés préstamo BI  "Q"  </t>
  </si>
  <si>
    <t>Tasa interés préstamo Otros Bancos "Q"</t>
  </si>
  <si>
    <t>Porcentaje de Comisión Cartas de Crédito</t>
  </si>
  <si>
    <t>Tipo de Cambio proyectado por cliente</t>
  </si>
  <si>
    <r>
      <rPr>
        <b/>
        <sz val="10"/>
        <rFont val="Arial"/>
        <family val="2"/>
      </rPr>
      <t xml:space="preserve">Volatilidad anual </t>
    </r>
    <r>
      <rPr>
        <b/>
        <sz val="10"/>
        <color indexed="9"/>
        <rFont val="Arial"/>
        <family val="2"/>
      </rPr>
      <t>(Corte al 26/02/2010)</t>
    </r>
  </si>
  <si>
    <r>
      <rPr>
        <b/>
        <sz val="10"/>
        <rFont val="Arial"/>
        <family val="2"/>
      </rPr>
      <t>Tipo de Cambio ajustado*</t>
    </r>
    <r>
      <rPr>
        <b/>
        <sz val="8"/>
        <rFont val="Arial"/>
        <family val="2"/>
      </rPr>
      <t>(Corte al 30/04/2010)</t>
    </r>
  </si>
  <si>
    <t>Porcentaje de Ingresos en Quetzales "Q"</t>
  </si>
  <si>
    <t>Porcentaje de Ingresos en Dólares "$"</t>
  </si>
  <si>
    <t>Otros supuestos a considerar</t>
  </si>
  <si>
    <t>* Se consideró un ajuste anual en el tipo de cambio, incrementandolo con base a la volatilidad.</t>
  </si>
  <si>
    <t>CONTROL DEL PAGO DE PRESTAMOS:</t>
  </si>
  <si>
    <t>Total</t>
  </si>
  <si>
    <t>Saldo Inicial de Préstamos</t>
  </si>
  <si>
    <t>Pagos a capital programados</t>
  </si>
  <si>
    <t>Desembolsos préstamos nuevos</t>
  </si>
  <si>
    <t>Monto de Intereses Calculados</t>
  </si>
  <si>
    <t>Comentarios:</t>
  </si>
  <si>
    <r>
      <rPr>
        <b/>
        <sz val="17"/>
        <rFont val="Arial"/>
        <family val="2"/>
      </rPr>
      <t xml:space="preserve">a) </t>
    </r>
    <r>
      <rPr>
        <sz val="17"/>
        <rFont val="Arial"/>
        <family val="2"/>
      </rPr>
      <t>El flujo de fondos fue analizado con base al presentado por el cliente, el cual contempla el plazo de la presente solicitud, está firmado por el Rep. Legal y por funcionario responsable, y contiene los supuestos.</t>
    </r>
  </si>
  <si>
    <r>
      <rPr>
        <b/>
        <sz val="17"/>
        <rFont val="Arial"/>
        <family val="2"/>
      </rPr>
      <t xml:space="preserve">b) </t>
    </r>
    <r>
      <rPr>
        <sz val="17"/>
        <rFont val="Arial"/>
        <family val="2"/>
      </rPr>
      <t>Los ingresos del cliente provendrán de su actividad de</t>
    </r>
  </si>
  <si>
    <r>
      <rPr>
        <b/>
        <sz val="17"/>
        <rFont val="Arial"/>
        <family val="2"/>
      </rPr>
      <t xml:space="preserve">c) </t>
    </r>
    <r>
      <rPr>
        <sz val="17"/>
        <rFont val="Arial"/>
        <family val="2"/>
      </rPr>
      <t xml:space="preserve">De acuerdo a información proporcionada por el cliente, un % de sus ingresos los percibe en dólares, derivado de </t>
    </r>
  </si>
  <si>
    <r>
      <rPr>
        <b/>
        <sz val="17"/>
        <rFont val="Arial"/>
        <family val="2"/>
      </rPr>
      <t xml:space="preserve">d) </t>
    </r>
    <r>
      <rPr>
        <sz val="17"/>
        <rFont val="Arial"/>
        <family val="2"/>
      </rPr>
      <t xml:space="preserve">La empresa ha mostrado un comportamiento irregular en sus ventas, ya que de diciembre-07 a diciembre-08 sus ingresos crecieron en un 50%, y para el período terminado a diciembre-09 las ventas decrecieron un 28% respecto del año anterior, debido a que el proceso productivo y la facturación se realizó solo por 10 meses y no a la capacidad de producción instalada. Para el primer año proyectado (2010) la empresa espera alcanzar un crecimiento optimista en sus ventas respecto del 2009 de un 152%, debido a ....... Para los años posteriores el crecimiento promedio será del %. </t>
    </r>
  </si>
  <si>
    <r>
      <rPr>
        <b/>
        <sz val="17"/>
        <rFont val="Arial"/>
        <family val="2"/>
      </rPr>
      <t xml:space="preserve">e) </t>
    </r>
    <r>
      <rPr>
        <sz val="17"/>
        <rFont val="Arial"/>
        <family val="2"/>
      </rPr>
      <t>Respecto a los costos, de diciembre-07 a diciembre 2008 crecieron 51%, y para el 2009 decrecieron un 41%, mayor proporción que la reducción en las ventas. De acuerdo a la proyección, se observa que el cliente considera incrementos en costos para el primer año de un 126% respecto del último año, y para los años posteriores el crecimiento promedio será del 3%.</t>
    </r>
  </si>
  <si>
    <r>
      <rPr>
        <b/>
        <sz val="17"/>
        <rFont val="Arial"/>
        <family val="2"/>
      </rPr>
      <t xml:space="preserve">f) </t>
    </r>
    <r>
      <rPr>
        <sz val="17"/>
        <rFont val="Arial"/>
        <family val="2"/>
      </rPr>
      <t>Históricamente los costos han representado de las ventas un 70% en el 2007 y 2008, y un 57% en el 2009. En la proyección, para el primer año el cliente estima que sus costos representarán un 51.2% de sus ingresos, y para los siguientes años, esta relación será en promedio del 53.2%, lo cual se considera optimista, ya que el cliente estima administrar eficientemente sus costos.</t>
    </r>
  </si>
  <si>
    <r>
      <rPr>
        <b/>
        <sz val="17"/>
        <rFont val="Arial"/>
        <family val="2"/>
      </rPr>
      <t xml:space="preserve">g) </t>
    </r>
    <r>
      <rPr>
        <sz val="17"/>
        <rFont val="Arial"/>
        <family val="2"/>
      </rPr>
      <t>Se ajustaron los pagos de capital en Banco Industrial de acuerdo a la nueva solicitud y de acuerdo a las condiciones actuales de la deuda vigente. Se consideró un incremento en la tasa de interés del 0.25% en cada año.</t>
    </r>
  </si>
  <si>
    <r>
      <rPr>
        <b/>
        <sz val="17"/>
        <rFont val="Arial"/>
        <family val="2"/>
      </rPr>
      <t xml:space="preserve">h) </t>
    </r>
    <r>
      <rPr>
        <sz val="17"/>
        <rFont val="Arial"/>
        <family val="2"/>
      </rPr>
      <t>En la proyección, se ajustó la deuda en otros bancos que corresponde a moneda "dólares", asi como la deuda en quetzales, de acuerdo a los saldos reflejados en la consulta a la Central de Riesgos-SIB- al xx/xx/2010, la cual se consideró se cancelará en su totalidad en el plazo de la proyección.</t>
    </r>
  </si>
  <si>
    <r>
      <rPr>
        <b/>
        <sz val="17"/>
        <rFont val="Arial"/>
        <family val="2"/>
      </rPr>
      <t>i)</t>
    </r>
    <r>
      <rPr>
        <sz val="17"/>
        <rFont val="Arial"/>
        <family val="2"/>
      </rPr>
      <t xml:space="preserve"> El flujo refleja que el cliente generará los fondos suficientes para atender sus obligaciones operativas y financieras.</t>
    </r>
  </si>
  <si>
    <t>(f)</t>
  </si>
  <si>
    <t>Analista de Riesgos</t>
  </si>
  <si>
    <t>Coordinador de Riesgos</t>
  </si>
  <si>
    <t>No se aplican pruebas de tensión para determinar la exposición al riesgo cambiario crediticio, ya qeu de acuerdo al art. 7 bis, que se adicionó al Reglamento para la determinación del monto mínimo del patrimonio requerido para exposición a los riesgos, aplicable a Bancos, se excluyen los créditos destinados para la generación y distribución de energía eléctrica.</t>
  </si>
  <si>
    <t>Aun cuando la presente solicitud es en dólares, no se realiza prueba de tensión para determinar la exposición al riesgo cambiario crediticio, ya que la moneda del curso legal en el Salvador es el dólar, por lo que el cliente no está expuesto al riesgo cambiario.</t>
  </si>
  <si>
    <t>FIRMA DEL REPRESENTANTE LEGAL</t>
  </si>
  <si>
    <t>FIRMA DE QUIEN ELABORO</t>
  </si>
  <si>
    <t xml:space="preserve">NOMBRE: </t>
  </si>
  <si>
    <t>NOMBRE:</t>
  </si>
  <si>
    <t xml:space="preserve">**Año Base: Es el año que sirve de referencia para el cálculo  de los siguientes años proyectados, por lo general es el último año histórico trabajado el cual contiene el movimiento de 12 meses. </t>
  </si>
  <si>
    <t>SUPUESTOS DE FLUJO DE FONDOS PROYECTADO</t>
  </si>
  <si>
    <t>Instrucciones: Aplican para Personas Jurídicas e individuales  QUE NO estén en relación de dependencia.</t>
  </si>
  <si>
    <t>1)</t>
  </si>
  <si>
    <t>Los supuestos que se presentan a continuación deben de ser respondidos en su totalidad.</t>
  </si>
  <si>
    <t>2)</t>
  </si>
  <si>
    <t>Las respuestas a los supuestos deben guardar relación con la información que proyecta en el formato del Flujo de Fondos Proyectado.</t>
  </si>
  <si>
    <t>3)</t>
  </si>
  <si>
    <t>Especificar el tipo de moneda bajo la cual realiza la proyección.</t>
  </si>
  <si>
    <t>4)</t>
  </si>
  <si>
    <t>Proyectar cada año, considerando períodos de 12 meses que finalicen en Diciembre de cada año.  Si el primero o último año fuera por períodos parciales, indicar el número de meses que consideró para la proyección.</t>
  </si>
  <si>
    <t>5)</t>
  </si>
  <si>
    <t xml:space="preserve">"Año Base": Es el año que sirve de referencia para el cálculo  de los siguientes años proyectados, por lo general es el último año histórico trabajado el cual contiene el movimiento de 12 meses. </t>
  </si>
  <si>
    <t>INGRESOS</t>
  </si>
  <si>
    <t>Qué porcentaje ha estimado de crecimiento/disminución de sus Ventas:</t>
  </si>
  <si>
    <t>(INDIQUE EN EL AÑO BASE EL MONTO Y EN LOS SIGUIENTES AÑOS % QUE ESTIMA)</t>
  </si>
  <si>
    <t>AÑO BASE</t>
  </si>
  <si>
    <t>Año 11</t>
  </si>
  <si>
    <t>En que basa el crecimiento/disminución de sus ventas o ingresos proyectados? (Marque todos los incisos que le afectan)</t>
  </si>
  <si>
    <t>a</t>
  </si>
  <si>
    <t>Aumento o disminución en el precio del producto o servicio</t>
  </si>
  <si>
    <t>Aumento; Explique</t>
  </si>
  <si>
    <t>Disminución, Explique</t>
  </si>
  <si>
    <t>a.1 Cuánto proyecta incrementar o disminuir en el precio  con relación a su histórico:</t>
  </si>
  <si>
    <t>(INDIQUE PRECIO DE LOS 3 PRINCIPALES Y UN PROMEDIO DEL RESTO* DE PRODUCTOS O SERVICIOS)</t>
  </si>
  <si>
    <t xml:space="preserve">*Resto: Favor de indicar aproximadamente cuántos más tiene a los ya reportados.  </t>
  </si>
  <si>
    <t>b</t>
  </si>
  <si>
    <t>Aumento o disminución en el número de unidades</t>
  </si>
  <si>
    <t>Aumento, Explique</t>
  </si>
  <si>
    <t>b.1 Número de unidades base o  promedio tomado para el cálculo:</t>
  </si>
  <si>
    <t>(INDIQUE EL NÚMERO DE UNIDADES DE LOS 3 PRINCIPALES Y UN PROMEDIO DEL RESTO DE PRODUCTOS O SERVICIOS)</t>
  </si>
  <si>
    <t>c</t>
  </si>
  <si>
    <t>Ingreso o salida de líneas de negocio o productos.</t>
  </si>
  <si>
    <t>Ingreso; Explique</t>
  </si>
  <si>
    <t>Salida, Explique</t>
  </si>
  <si>
    <t>d</t>
  </si>
  <si>
    <r>
      <rPr>
        <sz val="12"/>
        <color indexed="8"/>
        <rFont val="Calibri"/>
        <family val="2"/>
      </rPr>
      <t>Contratos.</t>
    </r>
    <r>
      <rPr>
        <b/>
        <sz val="12"/>
        <color indexed="8"/>
        <rFont val="Calibri"/>
        <family val="2"/>
      </rPr>
      <t xml:space="preserve"> Actuales</t>
    </r>
    <r>
      <rPr>
        <sz val="12"/>
        <color indexed="8"/>
        <rFont val="Calibri"/>
        <family val="2"/>
      </rPr>
      <t>, Cuáles son, con quién los tiene y Explique</t>
    </r>
  </si>
  <si>
    <r>
      <rPr>
        <sz val="12"/>
        <color indexed="8"/>
        <rFont val="Calibri"/>
        <family val="2"/>
      </rPr>
      <t>Contratos</t>
    </r>
    <r>
      <rPr>
        <b/>
        <sz val="12"/>
        <color indexed="8"/>
        <rFont val="Calibri"/>
        <family val="2"/>
      </rPr>
      <t>. Nuevos</t>
    </r>
    <r>
      <rPr>
        <sz val="12"/>
        <color indexed="8"/>
        <rFont val="Calibri"/>
        <family val="2"/>
      </rPr>
      <t>, Cuáles son, con quién los tiene y Explique</t>
    </r>
  </si>
  <si>
    <t>e</t>
  </si>
  <si>
    <t>Amplíe</t>
  </si>
  <si>
    <t>&lt;</t>
  </si>
  <si>
    <r>
      <rPr>
        <b/>
        <sz val="12"/>
        <color indexed="8"/>
        <rFont val="Calibri"/>
        <family val="2"/>
      </rPr>
      <t>a.</t>
    </r>
    <r>
      <rPr>
        <b/>
        <sz val="7"/>
        <color indexed="8"/>
        <rFont val="Times New Roman"/>
        <family val="1"/>
      </rPr>
      <t xml:space="preserve">       </t>
    </r>
    <r>
      <rPr>
        <b/>
        <sz val="11"/>
        <color indexed="8"/>
        <rFont val="Calibri"/>
        <family val="2"/>
      </rPr>
      <t xml:space="preserve">Ventas al contado % </t>
    </r>
  </si>
  <si>
    <r>
      <rPr>
        <b/>
        <sz val="12"/>
        <color indexed="8"/>
        <rFont val="Calibri"/>
        <family val="2"/>
      </rPr>
      <t>b.</t>
    </r>
    <r>
      <rPr>
        <b/>
        <sz val="7"/>
        <color indexed="8"/>
        <rFont val="Times New Roman"/>
        <family val="1"/>
      </rPr>
      <t xml:space="preserve">      </t>
    </r>
    <r>
      <rPr>
        <b/>
        <sz val="11"/>
        <color indexed="8"/>
        <rFont val="Calibri"/>
        <family val="2"/>
      </rPr>
      <t>Ventas al crédito %</t>
    </r>
  </si>
  <si>
    <t>INSTRUCCIONES: LA SELECCIÓN DE LOS SIGUIENTES DATOS SE DEBERÁ REFLEJAR EN SU FLUJO DE FONDOS PROYECTADO</t>
  </si>
  <si>
    <t>a)      Intereses en inversiones; Explique origen de los mismos</t>
  </si>
  <si>
    <r>
      <t>c)</t>
    </r>
    <r>
      <rPr>
        <b/>
        <sz val="7"/>
        <color indexed="8"/>
        <rFont val="Times New Roman"/>
        <family val="1"/>
      </rPr>
      <t xml:space="preserve">      </t>
    </r>
    <r>
      <rPr>
        <b/>
        <sz val="11"/>
        <color indexed="8"/>
        <rFont val="Calibri"/>
        <family val="2"/>
      </rPr>
      <t>Otros. (Especificar puntualmente, QUÉ SON y de dónde provienen los otros ingresos)</t>
    </r>
  </si>
  <si>
    <t>NUEVA SOLICITUD DE PRESTAMO BI Y OTRAS INSTITUCIONES FINANCIERAS</t>
  </si>
  <si>
    <t>INSTRUCCIONES: REFLEJAR EN SU FLUJO DE FONDOS PROYECTADO EL INGRESO DE LOS FONDOS DE LA NUEVA SOLICITUD</t>
  </si>
  <si>
    <t>SOLICITUD BI</t>
  </si>
  <si>
    <t xml:space="preserve">Destino que le dará a las nuevas solicitudes : </t>
  </si>
  <si>
    <t>Inversión de activos fijos (Leasing)</t>
  </si>
  <si>
    <t xml:space="preserve">a. Explique </t>
  </si>
  <si>
    <t>SOLICITUD OTRAS INSTITUCIONES FINANCIERAS</t>
  </si>
  <si>
    <t xml:space="preserve">Está tramitando o proyectando tramitar créditos en otros bancos, indique el destino: </t>
  </si>
  <si>
    <t>EGRESOS</t>
  </si>
  <si>
    <t>INSTRUCCIONES: NO INCLUIR EN ESTE RUBRO LAS DEPRECIACIONES GASTO</t>
  </si>
  <si>
    <t>Porcentaje de incremento o reducción que estima en sus costos de producción y/o ventas indicar.</t>
  </si>
  <si>
    <t>MONTO, AÑO BASE</t>
  </si>
  <si>
    <t>Espera un incremento/disminución en los gastos administrativos y/o ventas? (Materiales de oficina, servicios básicos, aumento o reducción en su personal etc.) Explique el por qué.</t>
  </si>
  <si>
    <t>DEPRECIACIONES</t>
  </si>
  <si>
    <t>Reflejar valor de depreciaciones gasto</t>
  </si>
  <si>
    <t>PROYECCIÓN MONTOS EN Q</t>
  </si>
  <si>
    <t>Monto Histórico</t>
  </si>
  <si>
    <t>a)     Diferencial cambiario / Compra/Venta de Activos Fijos / Gastos de períodos anteriores; Explique origen de los mismos</t>
  </si>
  <si>
    <r>
      <t>b)</t>
    </r>
    <r>
      <rPr>
        <b/>
        <sz val="7"/>
        <color indexed="8"/>
        <rFont val="Times New Roman"/>
        <family val="1"/>
      </rPr>
      <t xml:space="preserve">      </t>
    </r>
    <r>
      <rPr>
        <b/>
        <sz val="11"/>
        <color indexed="8"/>
        <rFont val="Calibri"/>
        <family val="2"/>
      </rPr>
      <t>Otros. (Especificar puntualmente, QUÉ SON y de dónde provienen los otros gastos)</t>
    </r>
  </si>
  <si>
    <t>IMPORTANTE: LOS SIGUIENTES DATOS LOS  DEBE DE CONSIGNAR EN SU FLUJO DE FONDOS PROYECTADOS</t>
  </si>
  <si>
    <t>** Pagos a capital e intereses de la nueva solicitud en Banco Industrial</t>
  </si>
  <si>
    <t>**Pagos a capital e intereses de otros prestamos vigentes en Banco Industrial, Westrust Bank, Financiera Industrial, Serminsa.</t>
  </si>
  <si>
    <t>**Pagos a capital e intereses de préstamos en otros Bancos y Financieras del Sistema.</t>
  </si>
  <si>
    <t>(ESTAS TASAS DEBEN DE TOMARSE EN CUENTA AL MOMENTO DE REALIZAR SUS PROYECCIONES EN EL FLUJO DE FONDOS)</t>
  </si>
  <si>
    <t>BANCO INDUSTRIAL (Incluir la nueva solicitud y las ya existentes)</t>
  </si>
  <si>
    <t>Plazo Nueva Solicitud:</t>
  </si>
  <si>
    <t>Años</t>
  </si>
  <si>
    <t>Meses</t>
  </si>
  <si>
    <t>Préstamo Indicar Saldo (Q - $)</t>
  </si>
  <si>
    <t>Westrust Bank (WB), Financiera Industrial (FISA), Serminsa (SER). (Indicar a que empresa pertenece la nueva solicitud y las ya existentes, cual fuera el caso, registrando su abreviatura)</t>
  </si>
  <si>
    <t>WB FISA SER</t>
  </si>
  <si>
    <t>Origen de los fondos</t>
  </si>
  <si>
    <t>Indicar si proyecta nuevos financiamientos bancarios, el destino y fecha estimada (reflejarlo en el flujo).</t>
  </si>
  <si>
    <t>Monto Q o $</t>
  </si>
  <si>
    <t>Destino</t>
  </si>
  <si>
    <t>Fecha estimada</t>
  </si>
  <si>
    <t>Fecha de elaboración:   _______________/________________/_______________</t>
  </si>
  <si>
    <t>Firma del representante legal_________________________________________</t>
  </si>
  <si>
    <t>Firma de quien lo elaboró____________________________________________</t>
  </si>
  <si>
    <t>Nombre</t>
  </si>
  <si>
    <t>DESTINO</t>
  </si>
  <si>
    <t>Línea de Crédito para pago a terceros (Abasto)</t>
  </si>
  <si>
    <t>NO</t>
  </si>
  <si>
    <t>WER2ERQWERWE</t>
  </si>
  <si>
    <t>YRTYURTYURTY</t>
  </si>
  <si>
    <t>DESCRIPCION DE LA SOLICITUD BI</t>
  </si>
  <si>
    <t>asdfasdfasdf</t>
  </si>
  <si>
    <t>wqersgsdfrgwhdh</t>
  </si>
  <si>
    <t>sdfsdfsdfgsdfg</t>
  </si>
  <si>
    <t>Q</t>
  </si>
  <si>
    <t>WERW</t>
  </si>
  <si>
    <t>ERQWERQWERQWERQWE3452345234</t>
  </si>
  <si>
    <t>Llanta 350-20</t>
  </si>
  <si>
    <t>Llanta 110/90-10</t>
  </si>
  <si>
    <t>Año 12</t>
  </si>
  <si>
    <t>Año 13</t>
  </si>
  <si>
    <t>Año 14</t>
  </si>
  <si>
    <t>Año 15</t>
  </si>
  <si>
    <t>Año 16</t>
  </si>
  <si>
    <t>LJLKJOPOKPKMFD</t>
  </si>
  <si>
    <t>VCMX,NV,NCK</t>
  </si>
  <si>
    <t>MJFGORPE</t>
  </si>
  <si>
    <t>15 DIAS</t>
  </si>
  <si>
    <t>45 DIAS</t>
  </si>
  <si>
    <t>ASDFADSFAD</t>
  </si>
  <si>
    <t>UYTRWERWER</t>
  </si>
  <si>
    <t>ÑLKJHGFDCVB</t>
  </si>
  <si>
    <r>
      <t xml:space="preserve">Préstamo Indicar Saldo (Q - $) </t>
    </r>
    <r>
      <rPr>
        <sz val="8"/>
        <rFont val="Calibri"/>
        <family val="2"/>
      </rPr>
      <t>(Incluir la nueva solicitud y las ya existentes)</t>
    </r>
  </si>
  <si>
    <t>G&amp;t</t>
  </si>
  <si>
    <t>Pago extraordinario</t>
  </si>
  <si>
    <t>rtwertwert</t>
  </si>
  <si>
    <t>PLAZO:</t>
  </si>
  <si>
    <t>Seleccione el tipo de prestamo</t>
  </si>
  <si>
    <t>SOLICITUD 1</t>
  </si>
  <si>
    <t>g/T</t>
  </si>
  <si>
    <t>MIXTO</t>
  </si>
  <si>
    <t>BANCA EMPRESA</t>
  </si>
  <si>
    <t>N/A</t>
  </si>
  <si>
    <t>Inversión de Activos Fijos</t>
  </si>
  <si>
    <t>Consolidación de Deudas</t>
  </si>
  <si>
    <t>Quetzales</t>
  </si>
  <si>
    <t>Moneda</t>
  </si>
  <si>
    <t>Dólares</t>
  </si>
  <si>
    <t>Tasa</t>
  </si>
  <si>
    <t>Empresa</t>
  </si>
  <si>
    <t>Fecha del Flujo</t>
  </si>
  <si>
    <t>Descripción de la solicitud:</t>
  </si>
  <si>
    <t>Cartas de Crédito</t>
  </si>
  <si>
    <t>TIPO DE CREDITO</t>
  </si>
  <si>
    <t>Estado de Resultados del año base</t>
  </si>
  <si>
    <t>% Tasa Actual</t>
  </si>
  <si>
    <t>Indicar a que empresa pertenece la nueva solicitud y las ya existentes, cual fuera el caso, registrando su abreviatura - Westrust Bank, Financiera Industrial, Leasing</t>
  </si>
  <si>
    <t>MARGEN (debe ser igual a la ganancia del ejercicio del año base)</t>
  </si>
  <si>
    <t>Monto Préstamo Indicar Saldo (Q - $)</t>
  </si>
  <si>
    <t>Monto de Préstamo (Saldo actual Q - $)</t>
  </si>
  <si>
    <t>Crédito Fiduciario</t>
  </si>
  <si>
    <t>Crédito Hipotecario</t>
  </si>
  <si>
    <t>Crédito  Hipotecario / Fiduciario</t>
  </si>
  <si>
    <t>Crédito Back to Back</t>
  </si>
  <si>
    <t>Línea de financiamiento para Capital de trabajo</t>
  </si>
  <si>
    <t>Línea de financiamiento para importaciones</t>
  </si>
  <si>
    <t>Crédito Prendario</t>
  </si>
  <si>
    <t>Nueva Solicitud Monto del Préstamo Indicar Saldo (Q - $)</t>
  </si>
  <si>
    <t>Entidad</t>
  </si>
  <si>
    <t>Plazo del crédito en años</t>
  </si>
  <si>
    <t>Saldo de Caja y Bancos</t>
  </si>
  <si>
    <t>Total Costos Producción</t>
  </si>
  <si>
    <t>Total Depreciaciones del año base</t>
  </si>
  <si>
    <t>Total Gastos Administrativos</t>
  </si>
  <si>
    <t>Total Gastos de Ventas</t>
  </si>
  <si>
    <t>Total Otros Gastos (especificar)</t>
  </si>
  <si>
    <t>Total Otros productos y/o ingresos</t>
  </si>
  <si>
    <t>Total Venta/Producto/Servicio</t>
  </si>
  <si>
    <t xml:space="preserve">*Resto: Favor de indicar aproximadamente cuántos productos más tiene a los ya reportados.  </t>
  </si>
  <si>
    <t>SI</t>
  </si>
  <si>
    <t>Banco Industrial, S.A.</t>
  </si>
  <si>
    <t>Si es afirmativo indique el destino: :</t>
  </si>
  <si>
    <t>Está tramitando créditos en otros bancos:</t>
  </si>
  <si>
    <t>a.</t>
  </si>
  <si>
    <r>
      <t>Contratos.</t>
    </r>
    <r>
      <rPr>
        <b/>
        <sz val="12"/>
        <rFont val="Calibri"/>
        <family val="2"/>
      </rPr>
      <t xml:space="preserve"> Actuales</t>
    </r>
    <r>
      <rPr>
        <sz val="12"/>
        <rFont val="Calibri"/>
        <family val="2"/>
      </rPr>
      <t>, Cuáles son, con quién los tiene y Explique</t>
    </r>
  </si>
  <si>
    <r>
      <t>Contratos</t>
    </r>
    <r>
      <rPr>
        <b/>
        <sz val="12"/>
        <rFont val="Calibri"/>
        <family val="2"/>
      </rPr>
      <t>. Nuevos</t>
    </r>
    <r>
      <rPr>
        <sz val="12"/>
        <rFont val="Calibri"/>
        <family val="2"/>
      </rPr>
      <t>, Cuáles son, con quién los tiene y Explique</t>
    </r>
  </si>
  <si>
    <r>
      <t>a.</t>
    </r>
    <r>
      <rPr>
        <b/>
        <sz val="7"/>
        <rFont val="Times New Roman"/>
        <family val="1"/>
      </rPr>
      <t xml:space="preserve">       </t>
    </r>
    <r>
      <rPr>
        <b/>
        <sz val="11"/>
        <rFont val="Calibri"/>
        <family val="2"/>
      </rPr>
      <t xml:space="preserve">Ventas al contado % </t>
    </r>
  </si>
  <si>
    <r>
      <t>b.</t>
    </r>
    <r>
      <rPr>
        <b/>
        <sz val="7"/>
        <rFont val="Times New Roman"/>
        <family val="1"/>
      </rPr>
      <t xml:space="preserve">      </t>
    </r>
    <r>
      <rPr>
        <b/>
        <sz val="11"/>
        <rFont val="Calibri"/>
        <family val="2"/>
      </rPr>
      <t>Ventas al crédito %</t>
    </r>
  </si>
  <si>
    <r>
      <t>c)</t>
    </r>
    <r>
      <rPr>
        <b/>
        <sz val="7"/>
        <rFont val="Times New Roman"/>
        <family val="1"/>
      </rPr>
      <t xml:space="preserve">      </t>
    </r>
    <r>
      <rPr>
        <b/>
        <sz val="11"/>
        <rFont val="Calibri"/>
        <family val="2"/>
      </rPr>
      <t>Otros. (Especificar puntualmente, QUÉ SON y de dónde provienen los otros ingresos)</t>
    </r>
  </si>
  <si>
    <r>
      <t>b)</t>
    </r>
    <r>
      <rPr>
        <b/>
        <sz val="7"/>
        <rFont val="Times New Roman"/>
        <family val="1"/>
      </rPr>
      <t xml:space="preserve">      </t>
    </r>
    <r>
      <rPr>
        <b/>
        <sz val="11"/>
        <rFont val="Calibri"/>
        <family val="2"/>
      </rPr>
      <t>Otros. (Especificar puntualmente, QUÉ SON y de dónde provienen los otros gastos)</t>
    </r>
  </si>
  <si>
    <t>Volatilidad anual (Corte al 26/02/2010)</t>
  </si>
  <si>
    <r>
      <t>Tipo de Cambio ajustado*</t>
    </r>
    <r>
      <rPr>
        <b/>
        <sz val="8"/>
        <rFont val="Arial"/>
        <family val="2"/>
      </rPr>
      <t>(Corte al 30/04/2010)</t>
    </r>
  </si>
  <si>
    <r>
      <t xml:space="preserve">a) </t>
    </r>
    <r>
      <rPr>
        <sz val="17"/>
        <rFont val="Arial"/>
        <family val="2"/>
      </rPr>
      <t>El flujo de fondos fue analizado con base al presentado por el cliente, el cual contempla el plazo de la presente solicitud, está firmado por el Rep. Legal y por funcionario responsable, y contiene los supuestos.</t>
    </r>
  </si>
  <si>
    <r>
      <t xml:space="preserve">b) </t>
    </r>
    <r>
      <rPr>
        <sz val="17"/>
        <rFont val="Arial"/>
        <family val="2"/>
      </rPr>
      <t>Los ingresos del cliente provendrán de su actividad de</t>
    </r>
  </si>
  <si>
    <r>
      <t xml:space="preserve">c) </t>
    </r>
    <r>
      <rPr>
        <sz val="17"/>
        <rFont val="Arial"/>
        <family val="2"/>
      </rPr>
      <t xml:space="preserve">De acuerdo a información proporcionada por el cliente, un % de sus ingresos los percibe en dólares, derivado de </t>
    </r>
  </si>
  <si>
    <r>
      <t xml:space="preserve">d) </t>
    </r>
    <r>
      <rPr>
        <sz val="17"/>
        <rFont val="Arial"/>
        <family val="2"/>
      </rPr>
      <t xml:space="preserve">La empresa ha mostrado un comportamiento irregular en sus ventas, ya que de diciembre-07 a diciembre-08 sus ingresos crecieron en un 50%, y para el período terminado a diciembre-09 las ventas decrecieron un 28% respecto del año anterior, debido a que el proceso productivo y la facturación se realizó solo por 10 meses y no a la capacidad de producción instalada. Para el primer año proyectado (2010) la empresa espera alcanzar un crecimiento optimista en sus ventas respecto del 2009 de un 152%, debido a ....... Para los años posteriores el crecimiento promedio será del %. </t>
    </r>
  </si>
  <si>
    <r>
      <t xml:space="preserve">e) </t>
    </r>
    <r>
      <rPr>
        <sz val="17"/>
        <rFont val="Arial"/>
        <family val="2"/>
      </rPr>
      <t>Respecto a los costos, de diciembre-07 a diciembre 2008 crecieron 51%, y para el 2009 decrecieron un 41%, mayor proporción que la reducción en las ventas. De acuerdo a la proyección, se observa que el cliente considera incrementos en costos para el primer año de un 126% respecto del último año, y para los años posteriores el crecimiento promedio será del 3%.</t>
    </r>
  </si>
  <si>
    <r>
      <t xml:space="preserve">f) </t>
    </r>
    <r>
      <rPr>
        <sz val="17"/>
        <rFont val="Arial"/>
        <family val="2"/>
      </rPr>
      <t>Históricamente los costos han representado de las ventas un 70% en el 2007 y 2008, y un 57% en el 2009. En la proyección, para el primer año el cliente estima que sus costos representarán un 51.2% de sus ingresos, y para los siguientes años, esta relación será en promedio del 53.2%, lo cual se considera optimista, ya que el cliente estima administrar eficientemente sus costos.</t>
    </r>
  </si>
  <si>
    <r>
      <t xml:space="preserve">g) </t>
    </r>
    <r>
      <rPr>
        <sz val="17"/>
        <rFont val="Arial"/>
        <family val="2"/>
      </rPr>
      <t>Se ajustaron los pagos de capital en Banco Industrial de acuerdo a la nueva solicitud y de acuerdo a las condiciones actuales de la deuda vigente. Se consideró un incremento en la tasa de interés del 0.25% en cada año.</t>
    </r>
  </si>
  <si>
    <r>
      <t xml:space="preserve">h) </t>
    </r>
    <r>
      <rPr>
        <sz val="17"/>
        <rFont val="Arial"/>
        <family val="2"/>
      </rPr>
      <t>En la proyección, se ajustó la deuda en otros bancos que corresponde a moneda "dólares", asi como la deuda en quetzales, de acuerdo a los saldos reflejados en la consulta a la Central de Riesgos-SIB- al xx/xx/2010, la cual se consideró se cancelará en su totalidad en el plazo de la proyección.</t>
    </r>
  </si>
  <si>
    <r>
      <t>i)</t>
    </r>
    <r>
      <rPr>
        <sz val="17"/>
        <rFont val="Arial"/>
        <family val="2"/>
      </rPr>
      <t xml:space="preserve"> El flujo refleja que el cliente generará los fondos suficientes para atender sus obligaciones operativas y financieras.</t>
    </r>
  </si>
  <si>
    <t>Años a proyectar flujo</t>
  </si>
  <si>
    <t xml:space="preserve">Fecha de elaboración:   </t>
  </si>
  <si>
    <t>Nombre:</t>
  </si>
  <si>
    <t>Linea</t>
  </si>
  <si>
    <t>Crédito</t>
  </si>
  <si>
    <t>-</t>
  </si>
  <si>
    <t>Ingresar datos del Balance General del año anterior</t>
  </si>
  <si>
    <t xml:space="preserve">Monto a solicitar </t>
  </si>
  <si>
    <t>Anotar el año del Estado Financiero cerrado - (Año anterior al año base)</t>
  </si>
  <si>
    <t>Saldo Inicial de Caja ( Año anterior al año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</si>
</sst>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quot;* #,##0.00_-;\-&quot;Q&quot;* #,##0.00_-;_-&quot;Q&quot;* &quot;-&quot;??_-;_-@_-"/>
    <numFmt numFmtId="43" formatCode="_-* #,##0.00_-;\-* #,##0.00_-;_-* &quot;-&quot;??_-;_-@_-"/>
    <numFmt numFmtId="164" formatCode="_-* #,##0_-;\-* #,##0_-;_-* &quot;-&quot;??_-;_-@_-"/>
    <numFmt numFmtId="165" formatCode="_-[$Q-100A]* #,##0.00_-;\-[$Q-100A]* #,##0.00_-;_-[$Q-100A]* &quot;-&quot;??_-;_-@_-"/>
    <numFmt numFmtId="166" formatCode="_(* #,##0.00_);_(* \(#,##0.00\);_(* \-??_);_(@_)"/>
    <numFmt numFmtId="167" formatCode="_(* #,##0_);_(* \(#,##0\);_(* \-??_);_(@_)"/>
    <numFmt numFmtId="168" formatCode="[$-100A]d&quot; de &quot;mmmm&quot; de &quot;yyyy;@"/>
    <numFmt numFmtId="169" formatCode="#,##0;[Red]#,##0"/>
    <numFmt numFmtId="170" formatCode="0\ %"/>
    <numFmt numFmtId="171" formatCode="0.00\ %"/>
    <numFmt numFmtId="172" formatCode="0.0%"/>
    <numFmt numFmtId="173" formatCode="_(\Q* #,##0.00_);_(\Q* \(#,##0.00\);_(\Q* \-??_);_(@_)"/>
    <numFmt numFmtId="174" formatCode="_(* #,##0.0_);_(* \(#,##0.0\);_(* \-??_);_(@_)"/>
    <numFmt numFmtId="175" formatCode="#,##0.00;[Red]#,##0.00"/>
    <numFmt numFmtId="176" formatCode=";;;@"/>
    <numFmt numFmtId="177" formatCode="dd/mm/yyyy"/>
  </numFmts>
  <fonts count="100" x14ac:knownFonts="1">
    <font>
      <sz val="11"/>
      <color theme="1"/>
      <name val="Calibri"/>
      <family val="2"/>
      <scheme val="minor"/>
    </font>
    <font>
      <b/>
      <sz val="11"/>
      <color indexed="8"/>
      <name val="Calibri"/>
      <family val="2"/>
    </font>
    <font>
      <b/>
      <sz val="12"/>
      <color indexed="8"/>
      <name val="Calibri"/>
      <family val="2"/>
    </font>
    <font>
      <sz val="12"/>
      <color indexed="8"/>
      <name val="Calibri"/>
      <family val="2"/>
    </font>
    <font>
      <sz val="11"/>
      <color indexed="8"/>
      <name val="Calibri"/>
      <family val="2"/>
    </font>
    <font>
      <b/>
      <sz val="10"/>
      <name val="Arial"/>
      <family val="2"/>
    </font>
    <font>
      <sz val="10"/>
      <name val="Arial"/>
      <family val="2"/>
    </font>
    <font>
      <sz val="11"/>
      <color indexed="8"/>
      <name val="Arial"/>
      <family val="2"/>
    </font>
    <font>
      <b/>
      <u/>
      <sz val="10"/>
      <name val="Arial"/>
      <family val="2"/>
    </font>
    <font>
      <b/>
      <sz val="18"/>
      <name val="Arial"/>
      <family val="2"/>
    </font>
    <font>
      <sz val="7"/>
      <name val="Arial"/>
      <family val="2"/>
    </font>
    <font>
      <sz val="9"/>
      <color indexed="12"/>
      <name val="Arial"/>
      <family val="2"/>
    </font>
    <font>
      <sz val="8"/>
      <color indexed="8"/>
      <name val="Arial"/>
      <family val="2"/>
    </font>
    <font>
      <b/>
      <sz val="13"/>
      <name val="Arial"/>
      <family val="2"/>
    </font>
    <font>
      <b/>
      <sz val="12"/>
      <name val="Arial"/>
      <family val="2"/>
    </font>
    <font>
      <sz val="9"/>
      <name val="Arial"/>
      <family val="2"/>
    </font>
    <font>
      <sz val="12"/>
      <name val="Arial"/>
      <family val="2"/>
    </font>
    <font>
      <sz val="12"/>
      <color indexed="8"/>
      <name val="Arial"/>
      <family val="2"/>
    </font>
    <font>
      <b/>
      <sz val="16"/>
      <name val="Arial"/>
      <family val="2"/>
    </font>
    <font>
      <b/>
      <sz val="10.5"/>
      <name val="Arial"/>
      <family val="2"/>
    </font>
    <font>
      <sz val="10.5"/>
      <name val="Arial"/>
      <family val="2"/>
    </font>
    <font>
      <b/>
      <sz val="11"/>
      <name val="Arial"/>
      <family val="2"/>
    </font>
    <font>
      <b/>
      <sz val="14"/>
      <name val="Arial"/>
      <family val="2"/>
    </font>
    <font>
      <sz val="10"/>
      <name val="Calibri"/>
      <family val="2"/>
    </font>
    <font>
      <b/>
      <sz val="10"/>
      <color indexed="16"/>
      <name val="Arial"/>
      <family val="2"/>
    </font>
    <font>
      <sz val="11"/>
      <name val="Arial"/>
      <family val="2"/>
    </font>
    <font>
      <b/>
      <sz val="10"/>
      <color indexed="9"/>
      <name val="Arial"/>
      <family val="2"/>
    </font>
    <font>
      <b/>
      <sz val="8"/>
      <name val="Arial"/>
      <family val="2"/>
    </font>
    <font>
      <b/>
      <i/>
      <sz val="10.5"/>
      <name val="Arial"/>
      <family val="2"/>
    </font>
    <font>
      <sz val="10"/>
      <color indexed="12"/>
      <name val="Arial"/>
      <family val="2"/>
    </font>
    <font>
      <sz val="10"/>
      <color indexed="8"/>
      <name val="Arial"/>
      <family val="2"/>
    </font>
    <font>
      <b/>
      <sz val="17"/>
      <name val="Arial"/>
      <family val="2"/>
    </font>
    <font>
      <sz val="17"/>
      <name val="Arial"/>
      <family val="2"/>
    </font>
    <font>
      <b/>
      <sz val="7"/>
      <name val="Arial"/>
      <family val="2"/>
    </font>
    <font>
      <sz val="16"/>
      <name val="Arial"/>
      <family val="2"/>
    </font>
    <font>
      <sz val="14"/>
      <name val="Arial"/>
      <family val="2"/>
    </font>
    <font>
      <sz val="14"/>
      <color indexed="12"/>
      <name val="Arial"/>
      <family val="2"/>
    </font>
    <font>
      <sz val="14"/>
      <color indexed="8"/>
      <name val="Arial"/>
      <family val="2"/>
    </font>
    <font>
      <b/>
      <sz val="26"/>
      <color indexed="8"/>
      <name val="Calibri"/>
      <family val="2"/>
    </font>
    <font>
      <b/>
      <sz val="18"/>
      <color indexed="8"/>
      <name val="Calibri"/>
      <family val="2"/>
    </font>
    <font>
      <b/>
      <sz val="16"/>
      <color indexed="8"/>
      <name val="Calibri"/>
      <family val="2"/>
    </font>
    <font>
      <b/>
      <u/>
      <sz val="26"/>
      <color indexed="8"/>
      <name val="Calibri"/>
      <family val="2"/>
    </font>
    <font>
      <b/>
      <u/>
      <sz val="16"/>
      <color indexed="8"/>
      <name val="Calibri"/>
      <family val="2"/>
    </font>
    <font>
      <b/>
      <u/>
      <sz val="12"/>
      <color indexed="8"/>
      <name val="Calibri"/>
      <family val="2"/>
    </font>
    <font>
      <b/>
      <sz val="14"/>
      <color indexed="8"/>
      <name val="Calibri"/>
      <family val="2"/>
    </font>
    <font>
      <b/>
      <sz val="12"/>
      <color indexed="60"/>
      <name val="Calibri"/>
      <family val="2"/>
    </font>
    <font>
      <sz val="14"/>
      <color indexed="8"/>
      <name val="Calibri"/>
      <family val="2"/>
    </font>
    <font>
      <b/>
      <sz val="7"/>
      <color indexed="8"/>
      <name val="Times New Roman"/>
      <family val="1"/>
    </font>
    <font>
      <b/>
      <sz val="11"/>
      <color indexed="8"/>
      <name val="Calibri"/>
      <family val="2"/>
    </font>
    <font>
      <sz val="10"/>
      <color indexed="8"/>
      <name val="Calibri"/>
      <family val="2"/>
    </font>
    <font>
      <b/>
      <sz val="10"/>
      <color indexed="8"/>
      <name val="Calibri"/>
      <family val="2"/>
    </font>
    <font>
      <sz val="8"/>
      <name val="Calibri"/>
      <family val="2"/>
    </font>
    <font>
      <sz val="11"/>
      <color theme="1"/>
      <name val="Calibri"/>
      <family val="2"/>
      <scheme val="minor"/>
    </font>
    <font>
      <b/>
      <sz val="11"/>
      <color theme="1"/>
      <name val="Calibri"/>
      <family val="2"/>
      <scheme val="minor"/>
    </font>
    <font>
      <b/>
      <sz val="11"/>
      <color theme="0"/>
      <name val="Calibri"/>
      <family val="2"/>
      <scheme val="minor"/>
    </font>
    <font>
      <sz val="9"/>
      <color theme="1"/>
      <name val="Calibri"/>
      <family val="2"/>
      <scheme val="minor"/>
    </font>
    <font>
      <b/>
      <sz val="9"/>
      <color theme="1"/>
      <name val="Calibri"/>
      <family val="2"/>
      <scheme val="minor"/>
    </font>
    <font>
      <sz val="10"/>
      <color theme="1"/>
      <name val="Calibri"/>
      <family val="2"/>
      <scheme val="minor"/>
    </font>
    <font>
      <sz val="11"/>
      <color rgb="FF00FF99"/>
      <name val="Calibri"/>
      <family val="2"/>
    </font>
    <font>
      <sz val="11"/>
      <color rgb="FFC00000"/>
      <name val="Arial"/>
      <family val="2"/>
    </font>
    <font>
      <b/>
      <sz val="10"/>
      <color theme="0"/>
      <name val="Arial"/>
      <family val="2"/>
    </font>
    <font>
      <sz val="11"/>
      <color theme="0"/>
      <name val="Arial"/>
      <family val="2"/>
    </font>
    <font>
      <b/>
      <sz val="10"/>
      <color theme="1"/>
      <name val="Calibri"/>
      <family val="2"/>
      <scheme val="minor"/>
    </font>
    <font>
      <sz val="11"/>
      <name val="Calibri"/>
      <family val="2"/>
      <scheme val="minor"/>
    </font>
    <font>
      <sz val="11"/>
      <color rgb="FFFF0000"/>
      <name val="Calibri"/>
      <family val="2"/>
      <scheme val="minor"/>
    </font>
    <font>
      <b/>
      <sz val="16"/>
      <color theme="1"/>
      <name val="Calibri"/>
      <family val="2"/>
      <scheme val="minor"/>
    </font>
    <font>
      <sz val="11"/>
      <color theme="1"/>
      <name val="Arial"/>
      <family val="2"/>
    </font>
    <font>
      <sz val="12"/>
      <color theme="1"/>
      <name val="Arial"/>
      <family val="2"/>
    </font>
    <font>
      <b/>
      <sz val="10"/>
      <color theme="1"/>
      <name val="Arial"/>
      <family val="2"/>
    </font>
    <font>
      <sz val="10"/>
      <color theme="1"/>
      <name val="Arial"/>
      <family val="2"/>
    </font>
    <font>
      <sz val="11"/>
      <color theme="0"/>
      <name val="Calibri"/>
      <family val="2"/>
      <scheme val="minor"/>
    </font>
    <font>
      <b/>
      <sz val="18"/>
      <color theme="0"/>
      <name val="Arial Black"/>
      <family val="2"/>
    </font>
    <font>
      <sz val="8"/>
      <color theme="1"/>
      <name val="Calibri"/>
      <family val="2"/>
      <scheme val="minor"/>
    </font>
    <font>
      <b/>
      <sz val="12"/>
      <color theme="1"/>
      <name val="Calibri"/>
      <family val="2"/>
      <scheme val="minor"/>
    </font>
    <font>
      <b/>
      <sz val="12"/>
      <color theme="0"/>
      <name val="Calibri"/>
      <family val="2"/>
    </font>
    <font>
      <sz val="12"/>
      <color theme="1"/>
      <name val="Calibri"/>
      <family val="2"/>
      <scheme val="minor"/>
    </font>
    <font>
      <b/>
      <sz val="10"/>
      <color theme="0"/>
      <name val="Calibri"/>
      <family val="2"/>
      <scheme val="minor"/>
    </font>
    <font>
      <sz val="12"/>
      <color theme="0"/>
      <name val="Calibri"/>
      <family val="2"/>
    </font>
    <font>
      <b/>
      <sz val="14"/>
      <color theme="0"/>
      <name val="Calibri"/>
      <family val="2"/>
    </font>
    <font>
      <sz val="14"/>
      <color theme="0"/>
      <name val="Calibri"/>
      <family val="2"/>
    </font>
    <font>
      <sz val="11"/>
      <color theme="0"/>
      <name val="Calibri"/>
      <family val="2"/>
    </font>
    <font>
      <b/>
      <sz val="18"/>
      <color theme="0"/>
      <name val="Calibri"/>
      <family val="2"/>
    </font>
    <font>
      <b/>
      <u/>
      <sz val="14"/>
      <color theme="0"/>
      <name val="Calibri"/>
      <family val="2"/>
    </font>
    <font>
      <b/>
      <u/>
      <sz val="16"/>
      <color theme="0"/>
      <name val="Calibri"/>
      <family val="2"/>
    </font>
    <font>
      <b/>
      <sz val="16"/>
      <color theme="0"/>
      <name val="Calibri"/>
      <family val="2"/>
    </font>
    <font>
      <sz val="11"/>
      <name val="Calibri"/>
      <family val="2"/>
    </font>
    <font>
      <b/>
      <sz val="18"/>
      <name val="Calibri"/>
      <family val="2"/>
    </font>
    <font>
      <sz val="12"/>
      <name val="Calibri"/>
      <family val="2"/>
    </font>
    <font>
      <b/>
      <sz val="16"/>
      <name val="Calibri"/>
      <family val="2"/>
    </font>
    <font>
      <b/>
      <sz val="12"/>
      <name val="Calibri"/>
      <family val="2"/>
    </font>
    <font>
      <b/>
      <u/>
      <sz val="26"/>
      <name val="Calibri"/>
      <family val="2"/>
    </font>
    <font>
      <b/>
      <u/>
      <sz val="16"/>
      <name val="Calibri"/>
      <family val="2"/>
    </font>
    <font>
      <b/>
      <sz val="14"/>
      <name val="Calibri"/>
      <family val="2"/>
    </font>
    <font>
      <sz val="14"/>
      <name val="Calibri"/>
      <family val="2"/>
    </font>
    <font>
      <b/>
      <sz val="7"/>
      <name val="Times New Roman"/>
      <family val="1"/>
    </font>
    <font>
      <b/>
      <sz val="11"/>
      <name val="Calibri"/>
      <family val="2"/>
    </font>
    <font>
      <b/>
      <sz val="10"/>
      <name val="Calibri"/>
      <family val="2"/>
    </font>
    <font>
      <sz val="16"/>
      <name val="Calibri"/>
      <family val="2"/>
    </font>
    <font>
      <sz val="8"/>
      <name val="Arial"/>
      <family val="2"/>
    </font>
    <font>
      <b/>
      <sz val="14"/>
      <color theme="0"/>
      <name val="Calibri"/>
      <family val="2"/>
      <scheme val="minor"/>
    </font>
  </fonts>
  <fills count="25">
    <fill>
      <patternFill patternType="none"/>
    </fill>
    <fill>
      <patternFill patternType="gray125"/>
    </fill>
    <fill>
      <patternFill patternType="solid">
        <fgColor indexed="9"/>
        <bgColor indexed="26"/>
      </patternFill>
    </fill>
    <fill>
      <patternFill patternType="solid">
        <fgColor indexed="52"/>
        <bgColor indexed="51"/>
      </patternFill>
    </fill>
    <fill>
      <patternFill patternType="solid">
        <fgColor indexed="11"/>
        <bgColor indexed="49"/>
      </patternFill>
    </fill>
    <fill>
      <patternFill patternType="solid">
        <fgColor indexed="42"/>
        <bgColor indexed="27"/>
      </patternFill>
    </fill>
    <fill>
      <patternFill patternType="solid">
        <fgColor indexed="22"/>
        <bgColor indexed="31"/>
      </patternFill>
    </fill>
    <fill>
      <patternFill patternType="solid">
        <fgColor indexed="43"/>
        <bgColor indexed="26"/>
      </patternFill>
    </fill>
    <fill>
      <patternFill patternType="solid">
        <fgColor indexed="13"/>
        <bgColor indexed="34"/>
      </patternFill>
    </fill>
    <fill>
      <patternFill patternType="solid">
        <fgColor indexed="57"/>
        <bgColor indexed="21"/>
      </patternFill>
    </fill>
    <fill>
      <patternFill patternType="solid">
        <fgColor theme="2"/>
        <bgColor indexed="64"/>
      </patternFill>
    </fill>
    <fill>
      <patternFill patternType="solid">
        <fgColor theme="4" tint="-0.249977111117893"/>
        <bgColor indexed="64"/>
      </patternFill>
    </fill>
    <fill>
      <patternFill patternType="solid">
        <fgColor theme="2"/>
        <bgColor indexed="27"/>
      </patternFill>
    </fill>
    <fill>
      <patternFill patternType="solid">
        <fgColor theme="0"/>
        <bgColor indexed="64"/>
      </patternFill>
    </fill>
    <fill>
      <patternFill patternType="solid">
        <fgColor rgb="FF212D69"/>
        <bgColor indexed="64"/>
      </patternFill>
    </fill>
    <fill>
      <patternFill patternType="solid">
        <fgColor theme="4" tint="-0.249977111117893"/>
        <bgColor indexed="27"/>
      </patternFill>
    </fill>
    <fill>
      <patternFill patternType="solid">
        <fgColor theme="2" tint="-9.9978637043366805E-2"/>
        <bgColor indexed="64"/>
      </patternFill>
    </fill>
    <fill>
      <patternFill patternType="solid">
        <fgColor theme="2" tint="-9.9978637043366805E-2"/>
        <bgColor indexed="27"/>
      </patternFill>
    </fill>
    <fill>
      <patternFill patternType="solid">
        <fgColor theme="0" tint="-4.9989318521683403E-2"/>
        <bgColor indexed="64"/>
      </patternFill>
    </fill>
    <fill>
      <patternFill patternType="solid">
        <fgColor theme="0" tint="-4.9989318521683403E-2"/>
        <bgColor indexed="49"/>
      </patternFill>
    </fill>
    <fill>
      <patternFill patternType="solid">
        <fgColor theme="0" tint="-4.9989318521683403E-2"/>
        <bgColor indexed="27"/>
      </patternFill>
    </fill>
    <fill>
      <patternFill patternType="solid">
        <fgColor theme="0" tint="-4.9989318521683403E-2"/>
        <bgColor indexed="34"/>
      </patternFill>
    </fill>
    <fill>
      <patternFill patternType="solid">
        <fgColor theme="9" tint="-0.499984740745262"/>
        <bgColor indexed="49"/>
      </patternFill>
    </fill>
    <fill>
      <patternFill patternType="solid">
        <fgColor theme="9" tint="-0.499984740745262"/>
        <bgColor indexed="21"/>
      </patternFill>
    </fill>
    <fill>
      <patternFill patternType="solid">
        <fgColor theme="4" tint="-0.249977111117893"/>
        <bgColor indexed="49"/>
      </patternFill>
    </fill>
  </fills>
  <borders count="132">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medium">
        <color indexed="8"/>
      </left>
      <right style="medium">
        <color indexed="8"/>
      </right>
      <top style="medium">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top style="thin">
        <color indexed="8"/>
      </top>
      <bottom/>
      <diagonal/>
    </border>
    <border>
      <left/>
      <right/>
      <top style="thin">
        <color indexed="8"/>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style="medium">
        <color indexed="8"/>
      </top>
      <bottom/>
      <diagonal/>
    </border>
    <border>
      <left/>
      <right style="medium">
        <color indexed="8"/>
      </right>
      <top style="medium">
        <color indexed="8"/>
      </top>
      <bottom/>
      <diagonal/>
    </border>
    <border>
      <left/>
      <right style="medium">
        <color indexed="8"/>
      </right>
      <top style="medium">
        <color indexed="8"/>
      </top>
      <bottom style="medium">
        <color indexed="64"/>
      </bottom>
      <diagonal/>
    </border>
    <border>
      <left/>
      <right style="medium">
        <color indexed="8"/>
      </right>
      <top style="medium">
        <color indexed="8"/>
      </top>
      <bottom style="medium">
        <color indexed="8"/>
      </bottom>
      <diagonal/>
    </border>
    <border>
      <left/>
      <right/>
      <top/>
      <bottom style="medium">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8"/>
      </left>
      <right/>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bottom style="thin">
        <color indexed="8"/>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8"/>
      </right>
      <top/>
      <bottom/>
      <diagonal/>
    </border>
    <border>
      <left/>
      <right style="medium">
        <color indexed="8"/>
      </right>
      <top/>
      <bottom style="medium">
        <color indexed="8"/>
      </bottom>
      <diagonal/>
    </border>
    <border>
      <left style="double">
        <color indexed="8"/>
      </left>
      <right style="medium">
        <color indexed="8"/>
      </right>
      <top style="medium">
        <color indexed="8"/>
      </top>
      <bottom style="medium">
        <color indexed="8"/>
      </bottom>
      <diagonal/>
    </border>
    <border>
      <left style="double">
        <color indexed="8"/>
      </left>
      <right/>
      <top style="medium">
        <color indexed="8"/>
      </top>
      <bottom style="thin">
        <color indexed="8"/>
      </bottom>
      <diagonal/>
    </border>
    <border>
      <left/>
      <right style="thin">
        <color indexed="8"/>
      </right>
      <top style="medium">
        <color indexed="8"/>
      </top>
      <bottom style="thin">
        <color indexed="8"/>
      </bottom>
      <diagonal/>
    </border>
    <border>
      <left style="double">
        <color indexed="8"/>
      </left>
      <right/>
      <top style="thin">
        <color indexed="8"/>
      </top>
      <bottom style="thin">
        <color indexed="8"/>
      </bottom>
      <diagonal/>
    </border>
    <border>
      <left/>
      <right style="thin">
        <color indexed="8"/>
      </right>
      <top style="thin">
        <color indexed="8"/>
      </top>
      <bottom style="hair">
        <color indexed="8"/>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64"/>
      </top>
      <bottom style="double">
        <color indexed="64"/>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medium">
        <color indexed="8"/>
      </right>
      <top style="thin">
        <color indexed="64"/>
      </top>
      <bottom style="double">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right style="medium">
        <color indexed="64"/>
      </right>
      <top style="medium">
        <color indexed="8"/>
      </top>
      <bottom style="medium">
        <color indexed="8"/>
      </bottom>
      <diagonal/>
    </border>
    <border>
      <left/>
      <right style="medium">
        <color indexed="64"/>
      </right>
      <top style="medium">
        <color indexed="8"/>
      </top>
      <bottom/>
      <diagonal/>
    </border>
    <border>
      <left style="thin">
        <color indexed="8"/>
      </left>
      <right style="thin">
        <color indexed="64"/>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top style="double">
        <color indexed="8"/>
      </top>
      <bottom style="medium">
        <color indexed="64"/>
      </bottom>
      <diagonal/>
    </border>
  </borders>
  <cellStyleXfs count="8">
    <xf numFmtId="0" fontId="0" fillId="0" borderId="0"/>
    <xf numFmtId="43" fontId="52" fillId="0" borderId="0" applyFont="0" applyFill="0" applyBorder="0" applyAlignment="0" applyProtection="0"/>
    <xf numFmtId="166" fontId="4" fillId="0" borderId="0" applyFill="0" applyBorder="0" applyAlignment="0" applyProtection="0"/>
    <xf numFmtId="44" fontId="52" fillId="0" borderId="0" applyFont="0" applyFill="0" applyBorder="0" applyAlignment="0" applyProtection="0"/>
    <xf numFmtId="173" fontId="4" fillId="0" borderId="0" applyFill="0" applyBorder="0" applyAlignment="0" applyProtection="0"/>
    <xf numFmtId="0" fontId="4" fillId="0" borderId="0"/>
    <xf numFmtId="9" fontId="52" fillId="0" borderId="0" applyFont="0" applyFill="0" applyBorder="0" applyAlignment="0" applyProtection="0"/>
    <xf numFmtId="170" fontId="4" fillId="0" borderId="0" applyFill="0" applyBorder="0" applyAlignment="0" applyProtection="0"/>
  </cellStyleXfs>
  <cellXfs count="1401">
    <xf numFmtId="0" fontId="0" fillId="0" borderId="0" xfId="0"/>
    <xf numFmtId="43" fontId="52" fillId="0" borderId="0" xfId="1" applyFont="1"/>
    <xf numFmtId="0" fontId="0" fillId="0" borderId="1" xfId="0" applyBorder="1"/>
    <xf numFmtId="43" fontId="52" fillId="0" borderId="2" xfId="1" applyFont="1" applyBorder="1"/>
    <xf numFmtId="0" fontId="0" fillId="0" borderId="2" xfId="0" applyBorder="1"/>
    <xf numFmtId="0" fontId="0" fillId="0" borderId="3" xfId="0" applyBorder="1"/>
    <xf numFmtId="9" fontId="52" fillId="0" borderId="4" xfId="6" applyFont="1" applyBorder="1" applyAlignment="1">
      <alignment horizontal="center"/>
    </xf>
    <xf numFmtId="0" fontId="0" fillId="10" borderId="5" xfId="0" applyFill="1" applyBorder="1"/>
    <xf numFmtId="43" fontId="52" fillId="10" borderId="5" xfId="1" applyFont="1" applyFill="1" applyBorder="1"/>
    <xf numFmtId="0" fontId="0" fillId="10" borderId="6" xfId="0" applyFill="1" applyBorder="1"/>
    <xf numFmtId="0" fontId="0" fillId="10" borderId="7" xfId="0" applyFill="1" applyBorder="1"/>
    <xf numFmtId="43" fontId="52" fillId="10" borderId="0" xfId="1" applyFont="1" applyFill="1" applyBorder="1"/>
    <xf numFmtId="0" fontId="0" fillId="10" borderId="0" xfId="0" applyFill="1" applyBorder="1"/>
    <xf numFmtId="0" fontId="0" fillId="10" borderId="8" xfId="0" applyFill="1" applyBorder="1"/>
    <xf numFmtId="0" fontId="0" fillId="10" borderId="1" xfId="0" applyFill="1" applyBorder="1"/>
    <xf numFmtId="0" fontId="0" fillId="10" borderId="2" xfId="0" applyFill="1" applyBorder="1"/>
    <xf numFmtId="43" fontId="52" fillId="10" borderId="2" xfId="1" applyFont="1" applyFill="1" applyBorder="1"/>
    <xf numFmtId="0" fontId="53" fillId="10" borderId="5" xfId="0" applyFont="1" applyFill="1" applyBorder="1"/>
    <xf numFmtId="0" fontId="54" fillId="11" borderId="9" xfId="1" applyNumberFormat="1" applyFont="1" applyFill="1" applyBorder="1" applyAlignment="1">
      <alignment horizontal="center" vertical="center"/>
    </xf>
    <xf numFmtId="43" fontId="52" fillId="10" borderId="10" xfId="1" applyFont="1" applyFill="1" applyBorder="1"/>
    <xf numFmtId="0" fontId="0" fillId="10" borderId="11" xfId="0" applyFill="1" applyBorder="1"/>
    <xf numFmtId="0" fontId="0" fillId="10" borderId="0" xfId="0" applyFill="1" applyBorder="1" applyAlignment="1">
      <alignment horizontal="center"/>
    </xf>
    <xf numFmtId="43" fontId="53" fillId="10" borderId="12" xfId="1" applyFont="1" applyFill="1" applyBorder="1"/>
    <xf numFmtId="0" fontId="54" fillId="11" borderId="13" xfId="0" applyFont="1" applyFill="1" applyBorder="1"/>
    <xf numFmtId="0" fontId="53" fillId="10" borderId="7" xfId="0" applyFont="1" applyFill="1" applyBorder="1"/>
    <xf numFmtId="0" fontId="53" fillId="10" borderId="0" xfId="0" applyFont="1" applyFill="1" applyBorder="1"/>
    <xf numFmtId="43" fontId="53" fillId="10" borderId="0" xfId="1" applyFont="1" applyFill="1" applyBorder="1"/>
    <xf numFmtId="0" fontId="53" fillId="10" borderId="14" xfId="0" applyFont="1" applyFill="1" applyBorder="1" applyAlignment="1">
      <alignment horizontal="center"/>
    </xf>
    <xf numFmtId="0" fontId="54" fillId="11" borderId="7" xfId="0" applyFont="1" applyFill="1" applyBorder="1"/>
    <xf numFmtId="0" fontId="0" fillId="10" borderId="7" xfId="0" applyFill="1" applyBorder="1" applyAlignment="1">
      <alignment horizontal="right"/>
    </xf>
    <xf numFmtId="0" fontId="53" fillId="10" borderId="7" xfId="0" applyFont="1" applyFill="1" applyBorder="1" applyAlignment="1">
      <alignment horizontal="center"/>
    </xf>
    <xf numFmtId="43" fontId="53" fillId="10" borderId="0" xfId="1" applyFont="1" applyFill="1" applyBorder="1" applyAlignment="1">
      <alignment horizontal="center"/>
    </xf>
    <xf numFmtId="43" fontId="52" fillId="10" borderId="6" xfId="1" applyFont="1" applyFill="1" applyBorder="1"/>
    <xf numFmtId="43" fontId="52" fillId="10" borderId="8" xfId="1" applyFont="1" applyFill="1" applyBorder="1"/>
    <xf numFmtId="0" fontId="53" fillId="10" borderId="16" xfId="0" applyFont="1" applyFill="1" applyBorder="1" applyAlignment="1">
      <alignment horizontal="center" vertical="center"/>
    </xf>
    <xf numFmtId="0" fontId="53" fillId="10" borderId="4" xfId="0" applyFont="1" applyFill="1" applyBorder="1" applyAlignment="1">
      <alignment horizontal="center" vertical="center" wrapText="1"/>
    </xf>
    <xf numFmtId="0" fontId="55" fillId="10" borderId="4" xfId="0" applyFont="1" applyFill="1" applyBorder="1" applyAlignment="1">
      <alignment vertical="center"/>
    </xf>
    <xf numFmtId="0" fontId="56" fillId="10" borderId="4" xfId="0" applyFont="1" applyFill="1" applyBorder="1" applyAlignment="1">
      <alignment horizontal="center" vertical="center" wrapText="1"/>
    </xf>
    <xf numFmtId="0" fontId="0" fillId="10" borderId="17" xfId="0" applyFill="1" applyBorder="1" applyAlignment="1">
      <alignment horizontal="left" vertical="center"/>
    </xf>
    <xf numFmtId="0" fontId="0" fillId="10" borderId="18" xfId="0" applyFill="1" applyBorder="1" applyAlignment="1">
      <alignment horizontal="left" vertical="center"/>
    </xf>
    <xf numFmtId="43" fontId="52" fillId="0" borderId="5" xfId="1" applyFont="1" applyBorder="1" applyAlignment="1">
      <alignment horizontal="center"/>
    </xf>
    <xf numFmtId="43" fontId="52" fillId="10" borderId="19" xfId="1" applyFont="1" applyFill="1" applyBorder="1" applyAlignment="1">
      <alignment horizontal="left"/>
    </xf>
    <xf numFmtId="43" fontId="52" fillId="10" borderId="20" xfId="1" applyFont="1" applyFill="1" applyBorder="1" applyAlignment="1">
      <alignment horizontal="center"/>
    </xf>
    <xf numFmtId="43" fontId="52" fillId="10" borderId="18" xfId="1" applyFont="1" applyFill="1" applyBorder="1" applyAlignment="1">
      <alignment horizontal="center"/>
    </xf>
    <xf numFmtId="43" fontId="52" fillId="10" borderId="21" xfId="1" applyFont="1" applyFill="1" applyBorder="1" applyAlignment="1">
      <alignment horizontal="left"/>
    </xf>
    <xf numFmtId="43" fontId="52" fillId="10" borderId="5" xfId="1" applyFont="1" applyFill="1" applyBorder="1" applyAlignment="1">
      <alignment horizontal="center"/>
    </xf>
    <xf numFmtId="43" fontId="52" fillId="10" borderId="22" xfId="1" applyFont="1" applyFill="1" applyBorder="1" applyAlignment="1">
      <alignment horizontal="left"/>
    </xf>
    <xf numFmtId="43" fontId="52" fillId="10" borderId="0" xfId="1" applyFont="1" applyFill="1" applyBorder="1" applyAlignment="1">
      <alignment horizontal="center"/>
    </xf>
    <xf numFmtId="0" fontId="54" fillId="11" borderId="4" xfId="1" applyNumberFormat="1" applyFont="1" applyFill="1" applyBorder="1" applyAlignment="1">
      <alignment horizontal="center" vertical="center"/>
    </xf>
    <xf numFmtId="43" fontId="53" fillId="10" borderId="19" xfId="1" applyFont="1" applyFill="1" applyBorder="1" applyAlignment="1">
      <alignment horizontal="left" vertical="center"/>
    </xf>
    <xf numFmtId="43" fontId="53" fillId="10" borderId="20" xfId="1" applyFont="1" applyFill="1" applyBorder="1" applyAlignment="1">
      <alignment horizontal="center"/>
    </xf>
    <xf numFmtId="43" fontId="52" fillId="10" borderId="19" xfId="1" applyFont="1" applyFill="1" applyBorder="1" applyAlignment="1">
      <alignment horizontal="left" vertical="center"/>
    </xf>
    <xf numFmtId="0" fontId="54" fillId="11" borderId="23" xfId="0" applyFont="1" applyFill="1" applyBorder="1" applyAlignment="1">
      <alignment vertical="center"/>
    </xf>
    <xf numFmtId="43" fontId="53" fillId="10" borderId="21" xfId="1" applyFont="1" applyFill="1" applyBorder="1" applyAlignment="1">
      <alignment horizontal="left" vertical="center"/>
    </xf>
    <xf numFmtId="43" fontId="52" fillId="10" borderId="24" xfId="1" applyFont="1" applyFill="1" applyBorder="1" applyAlignment="1">
      <alignment horizontal="left" vertical="center"/>
    </xf>
    <xf numFmtId="43" fontId="52" fillId="10" borderId="25" xfId="1" applyFont="1" applyFill="1" applyBorder="1" applyAlignment="1">
      <alignment horizontal="center"/>
    </xf>
    <xf numFmtId="43" fontId="52" fillId="10" borderId="26" xfId="1" applyFont="1" applyFill="1" applyBorder="1" applyAlignment="1">
      <alignment horizontal="center"/>
    </xf>
    <xf numFmtId="0" fontId="54" fillId="11" borderId="27" xfId="0" applyFont="1" applyFill="1" applyBorder="1" applyAlignment="1">
      <alignment horizontal="left" vertical="center"/>
    </xf>
    <xf numFmtId="43" fontId="54" fillId="11" borderId="0" xfId="1" applyFont="1" applyFill="1" applyBorder="1" applyAlignment="1">
      <alignment vertical="center"/>
    </xf>
    <xf numFmtId="43" fontId="54" fillId="11" borderId="0" xfId="1" applyFont="1" applyFill="1" applyBorder="1" applyAlignment="1">
      <alignment horizontal="center"/>
    </xf>
    <xf numFmtId="43" fontId="52" fillId="10" borderId="0" xfId="1" applyFont="1" applyFill="1" applyBorder="1" applyAlignment="1">
      <alignment vertical="center"/>
    </xf>
    <xf numFmtId="0" fontId="0" fillId="0" borderId="13" xfId="0" applyBorder="1" applyAlignment="1">
      <alignment horizontal="left" vertical="center"/>
    </xf>
    <xf numFmtId="0" fontId="0" fillId="0" borderId="28" xfId="0" applyBorder="1" applyAlignment="1">
      <alignment horizontal="left" vertical="center"/>
    </xf>
    <xf numFmtId="43" fontId="52" fillId="0" borderId="21" xfId="1" applyFont="1" applyBorder="1" applyAlignment="1">
      <alignment horizontal="center"/>
    </xf>
    <xf numFmtId="43" fontId="53" fillId="10" borderId="19" xfId="1" applyFont="1" applyFill="1" applyBorder="1" applyAlignment="1">
      <alignment horizontal="left"/>
    </xf>
    <xf numFmtId="0" fontId="54" fillId="11" borderId="29" xfId="0" applyFont="1" applyFill="1" applyBorder="1" applyAlignment="1">
      <alignment vertical="center"/>
    </xf>
    <xf numFmtId="9" fontId="52" fillId="0" borderId="4" xfId="6" applyFont="1" applyBorder="1" applyAlignment="1">
      <alignment horizontal="center" vertical="center"/>
    </xf>
    <xf numFmtId="43" fontId="53" fillId="10" borderId="11" xfId="1" applyFont="1" applyFill="1" applyBorder="1"/>
    <xf numFmtId="0" fontId="0" fillId="10" borderId="4" xfId="0" applyFill="1" applyBorder="1"/>
    <xf numFmtId="0" fontId="53" fillId="10" borderId="7" xfId="0" applyFont="1" applyFill="1" applyBorder="1" applyAlignment="1">
      <alignment horizontal="center" vertical="center" wrapText="1"/>
    </xf>
    <xf numFmtId="0" fontId="53" fillId="10" borderId="0" xfId="0" applyFont="1" applyFill="1" applyBorder="1" applyAlignment="1">
      <alignment horizontal="center" vertical="center" wrapText="1"/>
    </xf>
    <xf numFmtId="0" fontId="0" fillId="10" borderId="30" xfId="0" applyFill="1" applyBorder="1"/>
    <xf numFmtId="0" fontId="5" fillId="0" borderId="0" xfId="5" applyFont="1" applyAlignment="1" applyProtection="1">
      <alignment horizontal="right"/>
      <protection locked="0"/>
    </xf>
    <xf numFmtId="167" fontId="6" fillId="0" borderId="0" xfId="2" applyNumberFormat="1" applyFont="1" applyFill="1" applyBorder="1" applyAlignment="1" applyProtection="1">
      <protection locked="0"/>
    </xf>
    <xf numFmtId="167" fontId="6" fillId="0" borderId="0" xfId="2" applyNumberFormat="1" applyFont="1" applyFill="1" applyBorder="1" applyAlignment="1" applyProtection="1">
      <alignment horizontal="center"/>
      <protection locked="0"/>
    </xf>
    <xf numFmtId="167" fontId="6" fillId="2" borderId="0" xfId="2" applyNumberFormat="1" applyFont="1" applyFill="1" applyBorder="1" applyAlignment="1" applyProtection="1">
      <alignment horizontal="center"/>
      <protection locked="0"/>
    </xf>
    <xf numFmtId="0" fontId="7" fillId="0" borderId="0" xfId="5" applyFont="1" applyProtection="1">
      <protection locked="0"/>
    </xf>
    <xf numFmtId="167" fontId="6" fillId="0" borderId="31" xfId="2" applyNumberFormat="1" applyFont="1" applyFill="1" applyBorder="1" applyAlignment="1" applyProtection="1">
      <protection locked="0"/>
    </xf>
    <xf numFmtId="0" fontId="8" fillId="3" borderId="0" xfId="5" applyFont="1" applyFill="1" applyAlignment="1" applyProtection="1">
      <alignment horizontal="right" vertical="center"/>
      <protection locked="0"/>
    </xf>
    <xf numFmtId="167" fontId="6" fillId="0" borderId="32" xfId="2" applyNumberFormat="1" applyFont="1" applyFill="1" applyBorder="1" applyAlignment="1" applyProtection="1">
      <alignment horizontal="right"/>
      <protection locked="0"/>
    </xf>
    <xf numFmtId="167" fontId="6" fillId="0" borderId="32" xfId="2" applyNumberFormat="1" applyFont="1" applyFill="1" applyBorder="1" applyAlignment="1" applyProtection="1">
      <protection locked="0"/>
    </xf>
    <xf numFmtId="0" fontId="8" fillId="0" borderId="0" xfId="5" applyFont="1" applyFill="1" applyAlignment="1" applyProtection="1">
      <alignment horizontal="right" vertical="center"/>
      <protection locked="0"/>
    </xf>
    <xf numFmtId="167" fontId="6" fillId="0" borderId="0" xfId="2" applyNumberFormat="1" applyFont="1" applyFill="1" applyBorder="1" applyAlignment="1" applyProtection="1">
      <alignment horizontal="right"/>
      <protection locked="0"/>
    </xf>
    <xf numFmtId="0" fontId="7" fillId="0" borderId="0" xfId="5" applyFont="1" applyFill="1" applyProtection="1">
      <protection locked="0"/>
    </xf>
    <xf numFmtId="0" fontId="9" fillId="0" borderId="0" xfId="5" applyFont="1" applyFill="1" applyBorder="1" applyAlignment="1" applyProtection="1">
      <alignment vertical="center"/>
      <protection locked="0"/>
    </xf>
    <xf numFmtId="0" fontId="10" fillId="0" borderId="0" xfId="5" applyFont="1" applyFill="1" applyBorder="1" applyProtection="1">
      <protection locked="0"/>
    </xf>
    <xf numFmtId="0" fontId="11" fillId="0" borderId="0" xfId="5" applyFont="1" applyFill="1" applyBorder="1" applyAlignment="1" applyProtection="1">
      <alignment horizontal="center"/>
      <protection locked="0"/>
    </xf>
    <xf numFmtId="0" fontId="7" fillId="0" borderId="0" xfId="5" applyFont="1" applyFill="1" applyBorder="1" applyProtection="1">
      <protection locked="0"/>
    </xf>
    <xf numFmtId="0" fontId="12" fillId="0" borderId="0" xfId="5" applyFont="1" applyFill="1" applyBorder="1" applyAlignment="1" applyProtection="1">
      <alignment horizontal="center"/>
      <protection locked="0"/>
    </xf>
    <xf numFmtId="0" fontId="13" fillId="4" borderId="33" xfId="5" applyFont="1" applyFill="1" applyBorder="1" applyAlignment="1" applyProtection="1">
      <alignment vertical="center"/>
      <protection locked="0"/>
    </xf>
    <xf numFmtId="0" fontId="10" fillId="4" borderId="34" xfId="5" applyFont="1" applyFill="1" applyBorder="1" applyProtection="1">
      <protection locked="0"/>
    </xf>
    <xf numFmtId="0" fontId="11" fillId="4" borderId="34" xfId="5" applyFont="1" applyFill="1" applyBorder="1" applyAlignment="1" applyProtection="1">
      <alignment horizontal="center"/>
      <protection locked="0"/>
    </xf>
    <xf numFmtId="0" fontId="13" fillId="4" borderId="35" xfId="5" applyFont="1" applyFill="1" applyBorder="1" applyAlignment="1" applyProtection="1">
      <alignment vertical="center"/>
      <protection locked="0"/>
    </xf>
    <xf numFmtId="0" fontId="10" fillId="4" borderId="36" xfId="5" applyFont="1" applyFill="1" applyBorder="1" applyProtection="1">
      <protection locked="0"/>
    </xf>
    <xf numFmtId="0" fontId="11" fillId="4" borderId="36" xfId="5" applyFont="1" applyFill="1" applyBorder="1" applyAlignment="1" applyProtection="1">
      <alignment horizontal="center"/>
      <protection locked="0"/>
    </xf>
    <xf numFmtId="0" fontId="7" fillId="5" borderId="36" xfId="5" applyFont="1" applyFill="1" applyBorder="1" applyAlignment="1" applyProtection="1">
      <alignment horizontal="center"/>
      <protection locked="0"/>
    </xf>
    <xf numFmtId="0" fontId="7" fillId="5" borderId="37" xfId="5" applyFont="1" applyFill="1" applyBorder="1" applyAlignment="1" applyProtection="1">
      <alignment horizontal="center"/>
      <protection locked="0"/>
    </xf>
    <xf numFmtId="0" fontId="13" fillId="4" borderId="38" xfId="5" applyFont="1" applyFill="1" applyBorder="1" applyAlignment="1" applyProtection="1">
      <alignment horizontal="left" vertical="center"/>
      <protection locked="0"/>
    </xf>
    <xf numFmtId="0" fontId="7" fillId="4" borderId="39" xfId="5" applyFont="1" applyFill="1" applyBorder="1" applyProtection="1">
      <protection locked="0"/>
    </xf>
    <xf numFmtId="168" fontId="7" fillId="5" borderId="39" xfId="5" applyNumberFormat="1" applyFont="1" applyFill="1" applyBorder="1" applyAlignment="1" applyProtection="1">
      <alignment horizontal="center"/>
      <protection locked="0"/>
    </xf>
    <xf numFmtId="0" fontId="58" fillId="5" borderId="40" xfId="2" applyNumberFormat="1" applyFont="1" applyFill="1" applyBorder="1" applyAlignment="1" applyProtection="1">
      <alignment horizontal="center" vertical="top"/>
      <protection hidden="1"/>
    </xf>
    <xf numFmtId="0" fontId="13" fillId="0" borderId="0" xfId="5" applyFont="1" applyFill="1" applyAlignment="1" applyProtection="1">
      <alignment horizontal="left" vertical="center"/>
      <protection locked="0"/>
    </xf>
    <xf numFmtId="4" fontId="15" fillId="0" borderId="0" xfId="5" applyNumberFormat="1" applyFont="1" applyFill="1" applyProtection="1">
      <protection locked="0"/>
    </xf>
    <xf numFmtId="0" fontId="16" fillId="0" borderId="0" xfId="5" applyFont="1" applyFill="1" applyBorder="1" applyProtection="1">
      <protection locked="0"/>
    </xf>
    <xf numFmtId="0" fontId="12" fillId="0" borderId="0" xfId="5" applyFont="1" applyFill="1" applyAlignment="1" applyProtection="1">
      <alignment horizontal="center"/>
      <protection locked="0"/>
    </xf>
    <xf numFmtId="0" fontId="14" fillId="5" borderId="41" xfId="5" applyFont="1" applyFill="1" applyBorder="1" applyAlignment="1" applyProtection="1">
      <alignment horizontal="center" vertical="center"/>
      <protection locked="0"/>
    </xf>
    <xf numFmtId="169" fontId="14" fillId="5" borderId="41" xfId="5" applyNumberFormat="1" applyFont="1" applyFill="1" applyBorder="1" applyAlignment="1" applyProtection="1">
      <alignment horizontal="center" vertical="center"/>
      <protection locked="0"/>
    </xf>
    <xf numFmtId="0" fontId="17" fillId="0" borderId="0" xfId="5" applyFont="1" applyFill="1" applyAlignment="1" applyProtection="1">
      <alignment horizontal="center" vertical="center"/>
      <protection locked="0"/>
    </xf>
    <xf numFmtId="0" fontId="18" fillId="0" borderId="42" xfId="5" applyFont="1" applyBorder="1" applyAlignment="1" applyProtection="1">
      <alignment horizontal="center"/>
      <protection locked="0"/>
    </xf>
    <xf numFmtId="3" fontId="6" fillId="0" borderId="43" xfId="5" applyNumberFormat="1" applyFont="1" applyBorder="1" applyAlignment="1" applyProtection="1">
      <alignment horizontal="right"/>
      <protection locked="0"/>
    </xf>
    <xf numFmtId="171" fontId="4" fillId="0" borderId="43" xfId="7" applyNumberFormat="1" applyBorder="1" applyAlignment="1" applyProtection="1">
      <alignment horizontal="right"/>
      <protection locked="0"/>
    </xf>
    <xf numFmtId="0" fontId="7" fillId="0" borderId="44" xfId="5" applyFont="1" applyBorder="1" applyProtection="1">
      <protection locked="0"/>
    </xf>
    <xf numFmtId="0" fontId="19" fillId="0" borderId="45" xfId="5" applyFont="1" applyBorder="1" applyAlignment="1" applyProtection="1">
      <alignment horizontal="center"/>
      <protection locked="0"/>
    </xf>
    <xf numFmtId="3" fontId="6" fillId="0" borderId="42" xfId="5" applyNumberFormat="1" applyFont="1" applyBorder="1" applyAlignment="1" applyProtection="1">
      <alignment horizontal="right"/>
      <protection locked="0"/>
    </xf>
    <xf numFmtId="3" fontId="6" fillId="0" borderId="44" xfId="5" applyNumberFormat="1" applyFont="1" applyBorder="1" applyAlignment="1" applyProtection="1">
      <alignment horizontal="right"/>
      <protection locked="0"/>
    </xf>
    <xf numFmtId="0" fontId="20" fillId="0" borderId="32" xfId="5" applyFont="1" applyBorder="1" applyAlignment="1" applyProtection="1">
      <alignment wrapText="1"/>
      <protection locked="0"/>
    </xf>
    <xf numFmtId="3" fontId="6" fillId="0" borderId="45" xfId="5" applyNumberFormat="1" applyFont="1" applyBorder="1" applyAlignment="1" applyProtection="1">
      <alignment horizontal="right"/>
      <protection locked="0"/>
    </xf>
    <xf numFmtId="3" fontId="6" fillId="0" borderId="45" xfId="5" applyNumberFormat="1" applyFont="1" applyBorder="1" applyAlignment="1" applyProtection="1">
      <alignment horizontal="right"/>
      <protection locked="0" hidden="1"/>
    </xf>
    <xf numFmtId="3" fontId="6" fillId="0" borderId="32" xfId="5" applyNumberFormat="1" applyFont="1" applyBorder="1" applyAlignment="1" applyProtection="1">
      <alignment horizontal="right"/>
      <protection locked="0"/>
    </xf>
    <xf numFmtId="3" fontId="6" fillId="0" borderId="32" xfId="5" applyNumberFormat="1" applyFont="1" applyBorder="1" applyAlignment="1" applyProtection="1">
      <alignment horizontal="right"/>
      <protection locked="0" hidden="1"/>
    </xf>
    <xf numFmtId="0" fontId="14" fillId="0" borderId="45" xfId="5" applyFont="1" applyBorder="1" applyAlignment="1" applyProtection="1">
      <alignment horizontal="right" vertical="center"/>
      <protection locked="0"/>
    </xf>
    <xf numFmtId="3" fontId="21" fillId="6" borderId="32" xfId="5" applyNumberFormat="1" applyFont="1" applyFill="1" applyBorder="1" applyAlignment="1" applyProtection="1">
      <alignment horizontal="right" vertical="center"/>
      <protection locked="0"/>
    </xf>
    <xf numFmtId="3" fontId="21" fillId="6" borderId="32" xfId="5" applyNumberFormat="1" applyFont="1" applyFill="1" applyBorder="1" applyAlignment="1" applyProtection="1">
      <alignment horizontal="right" vertical="center"/>
      <protection locked="0" hidden="1"/>
    </xf>
    <xf numFmtId="0" fontId="7" fillId="0" borderId="0" xfId="5" applyFont="1" applyAlignment="1" applyProtection="1">
      <alignment vertical="center"/>
      <protection locked="0"/>
    </xf>
    <xf numFmtId="3" fontId="6" fillId="0" borderId="32" xfId="5" applyNumberFormat="1" applyFont="1" applyFill="1" applyBorder="1" applyAlignment="1" applyProtection="1">
      <alignment horizontal="right"/>
      <protection locked="0"/>
    </xf>
    <xf numFmtId="0" fontId="20" fillId="0" borderId="32" xfId="5" applyFont="1" applyBorder="1" applyAlignment="1" applyProtection="1">
      <alignment vertical="top" wrapText="1"/>
      <protection locked="0"/>
    </xf>
    <xf numFmtId="3" fontId="6" fillId="0" borderId="46" xfId="5" applyNumberFormat="1" applyFont="1" applyBorder="1" applyAlignment="1" applyProtection="1">
      <alignment horizontal="right"/>
      <protection locked="0"/>
    </xf>
    <xf numFmtId="3" fontId="6" fillId="0" borderId="46" xfId="5" applyNumberFormat="1" applyFont="1" applyBorder="1" applyAlignment="1" applyProtection="1">
      <alignment horizontal="right"/>
      <protection locked="0" hidden="1"/>
    </xf>
    <xf numFmtId="3" fontId="6" fillId="0" borderId="47" xfId="5" applyNumberFormat="1" applyFont="1" applyBorder="1" applyAlignment="1" applyProtection="1">
      <alignment horizontal="right"/>
      <protection locked="0"/>
    </xf>
    <xf numFmtId="0" fontId="22" fillId="0" borderId="45" xfId="5" applyFont="1" applyBorder="1" applyAlignment="1" applyProtection="1">
      <alignment horizontal="right" vertical="center"/>
      <protection locked="0"/>
    </xf>
    <xf numFmtId="3" fontId="5" fillId="6" borderId="45" xfId="5" applyNumberFormat="1" applyFont="1" applyFill="1" applyBorder="1" applyAlignment="1" applyProtection="1">
      <alignment horizontal="right" vertical="center"/>
      <protection locked="0"/>
    </xf>
    <xf numFmtId="0" fontId="5" fillId="0" borderId="0" xfId="5" applyFont="1" applyAlignment="1" applyProtection="1">
      <alignment vertical="center"/>
      <protection locked="0"/>
    </xf>
    <xf numFmtId="0" fontId="18" fillId="0" borderId="32" xfId="5" applyFont="1" applyBorder="1" applyAlignment="1" applyProtection="1">
      <alignment horizontal="center"/>
      <protection locked="0"/>
    </xf>
    <xf numFmtId="3" fontId="6" fillId="0" borderId="48" xfId="5" applyNumberFormat="1" applyFont="1" applyBorder="1" applyAlignment="1" applyProtection="1">
      <alignment horizontal="right"/>
      <protection locked="0"/>
    </xf>
    <xf numFmtId="3" fontId="6" fillId="0" borderId="48" xfId="5" applyNumberFormat="1" applyFont="1" applyBorder="1" applyAlignment="1" applyProtection="1">
      <alignment horizontal="right"/>
      <protection locked="0" hidden="1"/>
    </xf>
    <xf numFmtId="166" fontId="4" fillId="0" borderId="48" xfId="2" applyBorder="1" applyAlignment="1" applyProtection="1">
      <alignment horizontal="right"/>
      <protection locked="0"/>
    </xf>
    <xf numFmtId="0" fontId="19" fillId="0" borderId="32" xfId="5" applyFont="1" applyBorder="1" applyAlignment="1" applyProtection="1">
      <alignment horizontal="center"/>
      <protection locked="0"/>
    </xf>
    <xf numFmtId="3" fontId="23" fillId="0" borderId="48" xfId="5" applyNumberFormat="1" applyFont="1" applyBorder="1" applyAlignment="1" applyProtection="1">
      <alignment horizontal="right"/>
      <protection locked="0"/>
    </xf>
    <xf numFmtId="0" fontId="19" fillId="0" borderId="32" xfId="5" applyFont="1" applyBorder="1" applyAlignment="1" applyProtection="1">
      <alignment vertical="top" wrapText="1"/>
      <protection locked="0"/>
    </xf>
    <xf numFmtId="3" fontId="6" fillId="0" borderId="48" xfId="5" applyNumberFormat="1" applyFont="1" applyFill="1" applyBorder="1" applyAlignment="1" applyProtection="1">
      <alignment horizontal="right"/>
      <protection locked="0"/>
    </xf>
    <xf numFmtId="3" fontId="6" fillId="0" borderId="48" xfId="5" applyNumberFormat="1" applyFont="1" applyFill="1" applyBorder="1" applyAlignment="1" applyProtection="1">
      <alignment horizontal="right"/>
      <protection locked="0" hidden="1"/>
    </xf>
    <xf numFmtId="0" fontId="19" fillId="0" borderId="32" xfId="5" applyFont="1" applyBorder="1" applyAlignment="1" applyProtection="1">
      <alignment wrapText="1"/>
      <protection locked="0"/>
    </xf>
    <xf numFmtId="0" fontId="20" fillId="0" borderId="32" xfId="5" applyFont="1" applyBorder="1" applyAlignment="1" applyProtection="1">
      <alignment vertical="center" wrapText="1"/>
      <protection locked="0"/>
    </xf>
    <xf numFmtId="3" fontId="6" fillId="0" borderId="48" xfId="5" applyNumberFormat="1" applyFont="1" applyBorder="1" applyAlignment="1" applyProtection="1">
      <alignment horizontal="right" vertical="center"/>
      <protection locked="0"/>
    </xf>
    <xf numFmtId="0" fontId="14" fillId="0" borderId="45" xfId="5" applyFont="1" applyBorder="1" applyAlignment="1" applyProtection="1">
      <alignment horizontal="right"/>
      <protection locked="0"/>
    </xf>
    <xf numFmtId="3" fontId="5" fillId="6" borderId="47" xfId="5" applyNumberFormat="1" applyFont="1" applyFill="1" applyBorder="1" applyProtection="1">
      <protection locked="0"/>
    </xf>
    <xf numFmtId="0" fontId="5" fillId="0" borderId="0" xfId="5" applyFont="1" applyProtection="1">
      <protection locked="0"/>
    </xf>
    <xf numFmtId="0" fontId="20" fillId="0" borderId="32" xfId="5" applyFont="1" applyBorder="1" applyProtection="1">
      <protection locked="0"/>
    </xf>
    <xf numFmtId="3" fontId="7" fillId="0" borderId="49" xfId="5" applyNumberFormat="1" applyFont="1" applyBorder="1" applyProtection="1">
      <protection locked="0"/>
    </xf>
    <xf numFmtId="3" fontId="6" fillId="0" borderId="49" xfId="5" applyNumberFormat="1" applyFont="1" applyBorder="1" applyProtection="1">
      <protection locked="0"/>
    </xf>
    <xf numFmtId="3" fontId="6" fillId="0" borderId="50" xfId="5" applyNumberFormat="1" applyFont="1" applyBorder="1" applyProtection="1">
      <protection locked="0"/>
    </xf>
    <xf numFmtId="3" fontId="24" fillId="0" borderId="48" xfId="5" applyNumberFormat="1" applyFont="1" applyBorder="1" applyProtection="1">
      <protection locked="0"/>
    </xf>
    <xf numFmtId="3" fontId="59" fillId="0" borderId="48" xfId="5" applyNumberFormat="1" applyFont="1" applyBorder="1" applyProtection="1">
      <protection locked="0"/>
    </xf>
    <xf numFmtId="3" fontId="7" fillId="0" borderId="48" xfId="5" applyNumberFormat="1" applyFont="1" applyBorder="1" applyProtection="1">
      <protection locked="0"/>
    </xf>
    <xf numFmtId="3" fontId="7" fillId="0" borderId="0" xfId="5" applyNumberFormat="1" applyFont="1" applyProtection="1">
      <protection locked="0"/>
    </xf>
    <xf numFmtId="0" fontId="14" fillId="0" borderId="51" xfId="5" applyFont="1" applyBorder="1" applyAlignment="1" applyProtection="1">
      <alignment horizontal="right"/>
      <protection locked="0"/>
    </xf>
    <xf numFmtId="3" fontId="21" fillId="6" borderId="41" xfId="5" applyNumberFormat="1" applyFont="1" applyFill="1" applyBorder="1" applyProtection="1">
      <protection locked="0"/>
    </xf>
    <xf numFmtId="0" fontId="25" fillId="0" borderId="0" xfId="5" applyFont="1" applyProtection="1">
      <protection locked="0"/>
    </xf>
    <xf numFmtId="0" fontId="6" fillId="0" borderId="52" xfId="5" applyFont="1" applyFill="1" applyBorder="1" applyProtection="1">
      <protection locked="0"/>
    </xf>
    <xf numFmtId="3" fontId="5" fillId="0" borderId="52" xfId="5" applyNumberFormat="1" applyFont="1" applyFill="1" applyBorder="1" applyProtection="1">
      <protection locked="0"/>
    </xf>
    <xf numFmtId="0" fontId="5" fillId="0" borderId="31" xfId="5" applyFont="1" applyBorder="1" applyProtection="1">
      <protection locked="0"/>
    </xf>
    <xf numFmtId="3" fontId="60" fillId="0" borderId="31" xfId="5" applyNumberFormat="1" applyFont="1" applyFill="1" applyBorder="1" applyProtection="1">
      <protection locked="0"/>
    </xf>
    <xf numFmtId="0" fontId="61" fillId="0" borderId="0" xfId="5" applyFont="1" applyProtection="1">
      <protection locked="0"/>
    </xf>
    <xf numFmtId="0" fontId="6" fillId="0" borderId="32" xfId="5" applyFont="1" applyBorder="1" applyProtection="1">
      <protection locked="0"/>
    </xf>
    <xf numFmtId="167" fontId="6" fillId="0" borderId="45" xfId="2" applyNumberFormat="1" applyFont="1" applyFill="1" applyBorder="1" applyAlignment="1" applyProtection="1">
      <protection locked="0"/>
    </xf>
    <xf numFmtId="167" fontId="6" fillId="0" borderId="4" xfId="2" applyNumberFormat="1" applyFont="1" applyFill="1" applyBorder="1" applyAlignment="1" applyProtection="1">
      <protection locked="0"/>
    </xf>
    <xf numFmtId="172" fontId="6" fillId="0" borderId="32" xfId="7" applyNumberFormat="1" applyFont="1" applyFill="1" applyBorder="1" applyAlignment="1" applyProtection="1">
      <alignment horizontal="right"/>
      <protection locked="0"/>
    </xf>
    <xf numFmtId="172" fontId="6" fillId="0" borderId="45" xfId="7" applyNumberFormat="1" applyFont="1" applyFill="1" applyBorder="1" applyAlignment="1" applyProtection="1">
      <alignment horizontal="right"/>
      <protection locked="0"/>
    </xf>
    <xf numFmtId="0" fontId="24" fillId="0" borderId="32" xfId="5" applyFont="1" applyBorder="1" applyProtection="1">
      <protection locked="0"/>
    </xf>
    <xf numFmtId="171" fontId="6" fillId="0" borderId="45" xfId="5" applyNumberFormat="1" applyFont="1" applyBorder="1" applyAlignment="1" applyProtection="1">
      <alignment horizontal="right"/>
      <protection locked="0"/>
    </xf>
    <xf numFmtId="170" fontId="6" fillId="0" borderId="45" xfId="7" applyFont="1" applyFill="1" applyBorder="1" applyAlignment="1" applyProtection="1">
      <alignment horizontal="right"/>
      <protection locked="0"/>
    </xf>
    <xf numFmtId="173" fontId="6" fillId="0" borderId="32" xfId="4" applyFont="1" applyFill="1" applyBorder="1" applyAlignment="1" applyProtection="1">
      <protection locked="0"/>
    </xf>
    <xf numFmtId="173" fontId="6" fillId="0" borderId="0" xfId="4" applyFont="1" applyFill="1" applyBorder="1" applyAlignment="1" applyProtection="1">
      <protection locked="0"/>
    </xf>
    <xf numFmtId="0" fontId="5" fillId="0" borderId="32" xfId="5" applyFont="1" applyBorder="1" applyProtection="1">
      <protection locked="0"/>
    </xf>
    <xf numFmtId="171" fontId="5" fillId="7" borderId="32" xfId="7" applyNumberFormat="1" applyFont="1" applyFill="1" applyBorder="1" applyAlignment="1" applyProtection="1">
      <alignment horizontal="center"/>
      <protection locked="0"/>
    </xf>
    <xf numFmtId="173" fontId="6" fillId="0" borderId="42" xfId="4" applyFont="1" applyFill="1" applyBorder="1" applyAlignment="1" applyProtection="1">
      <protection locked="0"/>
    </xf>
    <xf numFmtId="173" fontId="6" fillId="0" borderId="43" xfId="4" applyFont="1" applyFill="1" applyBorder="1" applyAlignment="1" applyProtection="1">
      <protection locked="0"/>
    </xf>
    <xf numFmtId="173" fontId="5" fillId="7" borderId="32" xfId="4" applyFont="1" applyFill="1" applyBorder="1" applyAlignment="1" applyProtection="1">
      <protection locked="0"/>
    </xf>
    <xf numFmtId="170" fontId="5" fillId="7" borderId="32" xfId="7" applyFont="1" applyFill="1" applyBorder="1" applyAlignment="1" applyProtection="1">
      <alignment horizontal="center"/>
      <protection locked="0"/>
    </xf>
    <xf numFmtId="170" fontId="6" fillId="0" borderId="32" xfId="7" applyFont="1" applyFill="1" applyBorder="1" applyAlignment="1" applyProtection="1">
      <alignment horizontal="center"/>
      <protection locked="0"/>
    </xf>
    <xf numFmtId="170" fontId="6" fillId="0" borderId="0" xfId="7" applyFont="1" applyFill="1" applyBorder="1" applyAlignment="1" applyProtection="1">
      <alignment horizontal="center"/>
      <protection locked="0"/>
    </xf>
    <xf numFmtId="170" fontId="5" fillId="7" borderId="45" xfId="7" applyFont="1" applyFill="1" applyBorder="1" applyAlignment="1" applyProtection="1">
      <alignment horizontal="center"/>
      <protection locked="0"/>
    </xf>
    <xf numFmtId="170" fontId="6" fillId="0" borderId="45" xfId="7" applyFont="1" applyFill="1" applyBorder="1" applyAlignment="1" applyProtection="1">
      <alignment horizontal="center"/>
      <protection locked="0"/>
    </xf>
    <xf numFmtId="2" fontId="6" fillId="0" borderId="32" xfId="5" applyNumberFormat="1" applyFont="1" applyBorder="1" applyProtection="1">
      <protection locked="0"/>
    </xf>
    <xf numFmtId="2" fontId="6" fillId="0" borderId="0" xfId="5" applyNumberFormat="1" applyFont="1" applyBorder="1" applyProtection="1">
      <protection locked="0"/>
    </xf>
    <xf numFmtId="0" fontId="6" fillId="0" borderId="0" xfId="5" applyFont="1" applyBorder="1" applyProtection="1">
      <protection locked="0"/>
    </xf>
    <xf numFmtId="0" fontId="28" fillId="0" borderId="0" xfId="5" applyFont="1" applyFill="1" applyBorder="1" applyProtection="1">
      <protection locked="0"/>
    </xf>
    <xf numFmtId="171" fontId="6" fillId="0" borderId="0" xfId="7" applyNumberFormat="1" applyFont="1" applyFill="1" applyBorder="1" applyAlignment="1" applyProtection="1">
      <protection locked="0"/>
    </xf>
    <xf numFmtId="0" fontId="19" fillId="0" borderId="0" xfId="5" applyFont="1" applyBorder="1" applyProtection="1">
      <protection locked="0"/>
    </xf>
    <xf numFmtId="170" fontId="6" fillId="0" borderId="0" xfId="5" applyNumberFormat="1" applyFont="1" applyBorder="1" applyProtection="1">
      <protection locked="0"/>
    </xf>
    <xf numFmtId="174" fontId="6" fillId="0" borderId="0" xfId="2" applyNumberFormat="1" applyFont="1" applyFill="1" applyBorder="1" applyAlignment="1" applyProtection="1">
      <protection locked="0"/>
    </xf>
    <xf numFmtId="0" fontId="19" fillId="0" borderId="53" xfId="5" applyFont="1" applyBorder="1" applyProtection="1">
      <protection locked="0"/>
    </xf>
    <xf numFmtId="169" fontId="21" fillId="0" borderId="53" xfId="5" applyNumberFormat="1" applyFont="1" applyBorder="1" applyAlignment="1" applyProtection="1">
      <alignment horizontal="center"/>
      <protection locked="0"/>
    </xf>
    <xf numFmtId="0" fontId="21" fillId="0" borderId="53" xfId="5" applyFont="1" applyBorder="1" applyAlignment="1" applyProtection="1">
      <alignment horizontal="center"/>
      <protection locked="0"/>
    </xf>
    <xf numFmtId="0" fontId="20" fillId="0" borderId="54" xfId="5" applyFont="1" applyBorder="1" applyProtection="1">
      <protection locked="0"/>
    </xf>
    <xf numFmtId="3" fontId="6" fillId="0" borderId="54" xfId="5" applyNumberFormat="1" applyFont="1" applyBorder="1" applyAlignment="1" applyProtection="1">
      <alignment horizontal="right"/>
      <protection locked="0"/>
    </xf>
    <xf numFmtId="3" fontId="6" fillId="0" borderId="54" xfId="5" applyNumberFormat="1" applyFont="1" applyBorder="1" applyProtection="1">
      <protection locked="0"/>
    </xf>
    <xf numFmtId="3" fontId="7" fillId="0" borderId="54" xfId="5" applyNumberFormat="1" applyFont="1" applyBorder="1" applyProtection="1">
      <protection locked="0"/>
    </xf>
    <xf numFmtId="3" fontId="5" fillId="0" borderId="32" xfId="5" applyNumberFormat="1" applyFont="1" applyBorder="1" applyProtection="1">
      <protection locked="0"/>
    </xf>
    <xf numFmtId="3" fontId="7" fillId="0" borderId="32" xfId="5" applyNumberFormat="1" applyFont="1" applyBorder="1" applyProtection="1">
      <protection locked="0"/>
    </xf>
    <xf numFmtId="3" fontId="6" fillId="0" borderId="32" xfId="5" applyNumberFormat="1" applyFont="1" applyBorder="1" applyProtection="1">
      <protection locked="0"/>
    </xf>
    <xf numFmtId="0" fontId="6" fillId="0" borderId="0" xfId="5" applyFont="1" applyProtection="1">
      <protection locked="0"/>
    </xf>
    <xf numFmtId="0" fontId="29" fillId="0" borderId="0" xfId="5" applyFont="1" applyAlignment="1" applyProtection="1">
      <alignment horizontal="center"/>
      <protection locked="0"/>
    </xf>
    <xf numFmtId="0" fontId="30" fillId="0" borderId="0" xfId="5" applyFont="1" applyAlignment="1" applyProtection="1">
      <alignment horizontal="center"/>
      <protection locked="0"/>
    </xf>
    <xf numFmtId="0" fontId="30" fillId="0" borderId="0" xfId="5" applyFont="1" applyFill="1" applyAlignment="1" applyProtection="1">
      <alignment horizontal="center"/>
      <protection locked="0"/>
    </xf>
    <xf numFmtId="0" fontId="31" fillId="0" borderId="0" xfId="5" applyFont="1" applyProtection="1">
      <protection locked="0"/>
    </xf>
    <xf numFmtId="0" fontId="32" fillId="0" borderId="0" xfId="5" applyFont="1" applyProtection="1">
      <protection locked="0"/>
    </xf>
    <xf numFmtId="0" fontId="10" fillId="0" borderId="0" xfId="5" applyFont="1" applyProtection="1">
      <protection locked="0"/>
    </xf>
    <xf numFmtId="171" fontId="10" fillId="0" borderId="0" xfId="7" applyNumberFormat="1" applyFont="1" applyFill="1" applyBorder="1" applyAlignment="1" applyProtection="1">
      <protection locked="0"/>
    </xf>
    <xf numFmtId="0" fontId="12" fillId="0" borderId="0" xfId="5" applyFont="1" applyAlignment="1" applyProtection="1">
      <alignment horizontal="center"/>
      <protection locked="0"/>
    </xf>
    <xf numFmtId="0" fontId="7" fillId="0" borderId="0" xfId="5" applyFont="1" applyAlignment="1" applyProtection="1">
      <alignment horizontal="left"/>
      <protection locked="0"/>
    </xf>
    <xf numFmtId="0" fontId="11" fillId="0" borderId="0" xfId="5" applyFont="1" applyAlignment="1" applyProtection="1">
      <alignment horizontal="center"/>
      <protection locked="0"/>
    </xf>
    <xf numFmtId="0" fontId="7" fillId="0" borderId="0" xfId="5" applyFont="1" applyAlignment="1" applyProtection="1">
      <alignment horizontal="right"/>
      <protection locked="0"/>
    </xf>
    <xf numFmtId="0" fontId="12" fillId="2" borderId="0" xfId="5" applyFont="1" applyFill="1" applyBorder="1" applyAlignment="1" applyProtection="1">
      <alignment horizontal="center"/>
      <protection locked="0"/>
    </xf>
    <xf numFmtId="0" fontId="21" fillId="0" borderId="52" xfId="5" applyFont="1" applyBorder="1" applyAlignment="1" applyProtection="1">
      <protection locked="0"/>
    </xf>
    <xf numFmtId="0" fontId="5" fillId="0" borderId="0" xfId="5" applyFont="1" applyBorder="1" applyAlignment="1" applyProtection="1">
      <protection locked="0"/>
    </xf>
    <xf numFmtId="0" fontId="12" fillId="2" borderId="0" xfId="5" applyFont="1" applyFill="1" applyAlignment="1" applyProtection="1">
      <alignment horizontal="center"/>
      <protection locked="0"/>
    </xf>
    <xf numFmtId="0" fontId="33" fillId="0" borderId="0" xfId="5" applyFont="1" applyProtection="1">
      <protection locked="0"/>
    </xf>
    <xf numFmtId="0" fontId="7" fillId="0" borderId="0" xfId="5" applyFont="1" applyBorder="1" applyProtection="1">
      <protection locked="0"/>
    </xf>
    <xf numFmtId="0" fontId="11" fillId="0" borderId="0" xfId="5" applyFont="1" applyBorder="1" applyAlignment="1" applyProtection="1">
      <alignment horizontal="center"/>
      <protection locked="0"/>
    </xf>
    <xf numFmtId="0" fontId="22" fillId="0" borderId="52" xfId="5" applyFont="1" applyBorder="1" applyProtection="1">
      <protection locked="0"/>
    </xf>
    <xf numFmtId="0" fontId="35" fillId="0" borderId="52" xfId="5" applyFont="1" applyBorder="1" applyProtection="1">
      <protection locked="0"/>
    </xf>
    <xf numFmtId="0" fontId="36" fillId="0" borderId="52" xfId="5" applyFont="1" applyBorder="1" applyAlignment="1" applyProtection="1">
      <alignment horizontal="center"/>
      <protection locked="0"/>
    </xf>
    <xf numFmtId="0" fontId="37" fillId="0" borderId="52" xfId="5" applyFont="1" applyBorder="1" applyProtection="1">
      <protection locked="0"/>
    </xf>
    <xf numFmtId="0" fontId="37" fillId="0" borderId="0" xfId="5" applyFont="1" applyAlignment="1" applyProtection="1">
      <alignment horizontal="center"/>
      <protection locked="0"/>
    </xf>
    <xf numFmtId="0" fontId="37" fillId="2" borderId="0" xfId="5" applyFont="1" applyFill="1" applyAlignment="1" applyProtection="1">
      <alignment horizontal="center"/>
      <protection locked="0"/>
    </xf>
    <xf numFmtId="0" fontId="36" fillId="0" borderId="0" xfId="5" applyFont="1" applyBorder="1" applyAlignment="1" applyProtection="1">
      <alignment horizontal="center"/>
      <protection locked="0"/>
    </xf>
    <xf numFmtId="0" fontId="22" fillId="0" borderId="0" xfId="5" applyFont="1" applyProtection="1">
      <protection locked="0"/>
    </xf>
    <xf numFmtId="0" fontId="35" fillId="0" borderId="0" xfId="5" applyFont="1" applyProtection="1">
      <protection locked="0"/>
    </xf>
    <xf numFmtId="0" fontId="36" fillId="0" borderId="0" xfId="5" applyFont="1" applyAlignment="1" applyProtection="1">
      <alignment horizontal="center"/>
      <protection locked="0"/>
    </xf>
    <xf numFmtId="0" fontId="37" fillId="0" borderId="0" xfId="5" applyFont="1" applyProtection="1">
      <protection locked="0"/>
    </xf>
    <xf numFmtId="0" fontId="33" fillId="0" borderId="31" xfId="5" applyFont="1" applyBorder="1" applyProtection="1">
      <protection locked="0"/>
    </xf>
    <xf numFmtId="0" fontId="35" fillId="0" borderId="31" xfId="5" applyFont="1" applyBorder="1" applyProtection="1">
      <protection locked="0"/>
    </xf>
    <xf numFmtId="0" fontId="36" fillId="0" borderId="31" xfId="5" applyFont="1" applyBorder="1" applyAlignment="1" applyProtection="1">
      <alignment horizontal="center"/>
      <protection locked="0"/>
    </xf>
    <xf numFmtId="0" fontId="37" fillId="0" borderId="31" xfId="5" applyFont="1" applyBorder="1" applyProtection="1">
      <protection locked="0"/>
    </xf>
    <xf numFmtId="0" fontId="22" fillId="0" borderId="0" xfId="5" applyFont="1" applyBorder="1" applyProtection="1">
      <protection locked="0"/>
    </xf>
    <xf numFmtId="0" fontId="33" fillId="0" borderId="0" xfId="5" applyFont="1" applyBorder="1" applyProtection="1">
      <protection locked="0"/>
    </xf>
    <xf numFmtId="0" fontId="18" fillId="8" borderId="0" xfId="5" applyFont="1" applyFill="1" applyBorder="1" applyAlignment="1" applyProtection="1">
      <alignment horizontal="left" vertical="top" wrapText="1"/>
      <protection locked="0"/>
    </xf>
    <xf numFmtId="0" fontId="4" fillId="0" borderId="0" xfId="5" applyProtection="1">
      <protection locked="0"/>
    </xf>
    <xf numFmtId="0" fontId="4" fillId="0" borderId="0" xfId="5" applyAlignment="1" applyProtection="1">
      <protection locked="0"/>
    </xf>
    <xf numFmtId="0" fontId="4" fillId="0" borderId="0" xfId="5" applyAlignment="1" applyProtection="1">
      <alignment vertical="center"/>
      <protection locked="0"/>
    </xf>
    <xf numFmtId="0" fontId="3" fillId="0" borderId="0" xfId="5" applyFont="1" applyAlignment="1" applyProtection="1">
      <alignment vertical="center"/>
      <protection locked="0"/>
    </xf>
    <xf numFmtId="0" fontId="40" fillId="8" borderId="55" xfId="5" applyFont="1" applyFill="1" applyBorder="1" applyAlignment="1" applyProtection="1">
      <alignment vertical="top"/>
      <protection locked="0"/>
    </xf>
    <xf numFmtId="0" fontId="40" fillId="8" borderId="56" xfId="5" applyFont="1" applyFill="1" applyBorder="1" applyAlignment="1" applyProtection="1">
      <alignment vertical="top"/>
      <protection locked="0"/>
    </xf>
    <xf numFmtId="0" fontId="40" fillId="8" borderId="57" xfId="5" applyFont="1" applyFill="1" applyBorder="1" applyAlignment="1" applyProtection="1">
      <alignment vertical="top"/>
      <protection locked="0"/>
    </xf>
    <xf numFmtId="0" fontId="3" fillId="0" borderId="0" xfId="5" applyFont="1" applyAlignment="1" applyProtection="1">
      <protection locked="0"/>
    </xf>
    <xf numFmtId="0" fontId="2" fillId="0" borderId="0" xfId="5" applyFont="1" applyAlignment="1" applyProtection="1">
      <alignment vertical="top"/>
      <protection locked="0"/>
    </xf>
    <xf numFmtId="0" fontId="3" fillId="0" borderId="0" xfId="5" applyFont="1" applyAlignment="1" applyProtection="1">
      <alignment vertical="top"/>
      <protection locked="0"/>
    </xf>
    <xf numFmtId="0" fontId="4" fillId="9" borderId="0" xfId="5" applyFill="1" applyAlignment="1" applyProtection="1">
      <protection locked="0"/>
    </xf>
    <xf numFmtId="0" fontId="41" fillId="9" borderId="0" xfId="5" applyFont="1" applyFill="1" applyBorder="1" applyAlignment="1" applyProtection="1">
      <alignment horizontal="center" vertical="center"/>
      <protection locked="0"/>
    </xf>
    <xf numFmtId="0" fontId="4" fillId="0" borderId="0" xfId="5" applyFill="1" applyAlignment="1" applyProtection="1">
      <protection locked="0"/>
    </xf>
    <xf numFmtId="0" fontId="42" fillId="0" borderId="0" xfId="5" applyFont="1" applyFill="1" applyAlignment="1" applyProtection="1">
      <alignment horizontal="center" vertical="center"/>
      <protection locked="0"/>
    </xf>
    <xf numFmtId="0" fontId="4" fillId="4" borderId="0" xfId="5" applyFill="1" applyAlignment="1" applyProtection="1">
      <protection locked="0"/>
    </xf>
    <xf numFmtId="0" fontId="39" fillId="4" borderId="0" xfId="5" applyFont="1" applyFill="1" applyBorder="1" applyAlignment="1" applyProtection="1">
      <alignment horizontal="center" vertical="center"/>
      <protection locked="0"/>
    </xf>
    <xf numFmtId="0" fontId="43" fillId="0" borderId="0" xfId="5" applyFont="1" applyAlignment="1" applyProtection="1">
      <alignment vertical="top"/>
      <protection locked="0"/>
    </xf>
    <xf numFmtId="0" fontId="4" fillId="0" borderId="0" xfId="5" applyAlignment="1" applyProtection="1">
      <alignment vertical="top"/>
      <protection locked="0"/>
    </xf>
    <xf numFmtId="0" fontId="3" fillId="4" borderId="58" xfId="5" applyFont="1" applyFill="1" applyBorder="1" applyAlignment="1" applyProtection="1">
      <alignment wrapText="1"/>
      <protection locked="0"/>
    </xf>
    <xf numFmtId="0" fontId="2" fillId="4" borderId="59" xfId="5" applyFont="1" applyFill="1" applyBorder="1" applyAlignment="1" applyProtection="1">
      <alignment horizontal="center" vertical="center" wrapText="1"/>
      <protection locked="0"/>
    </xf>
    <xf numFmtId="0" fontId="44" fillId="4" borderId="59" xfId="5" applyFont="1" applyFill="1" applyBorder="1" applyAlignment="1" applyProtection="1">
      <alignment horizontal="left" vertical="center"/>
      <protection locked="0"/>
    </xf>
    <xf numFmtId="0" fontId="2" fillId="4" borderId="59" xfId="5" applyFont="1" applyFill="1" applyBorder="1" applyAlignment="1" applyProtection="1">
      <alignment horizontal="center" vertical="center"/>
      <protection locked="0"/>
    </xf>
    <xf numFmtId="0" fontId="2" fillId="4" borderId="59" xfId="5" applyFont="1" applyFill="1" applyBorder="1" applyAlignment="1" applyProtection="1">
      <protection locked="0"/>
    </xf>
    <xf numFmtId="0" fontId="3" fillId="4" borderId="59" xfId="5" applyFont="1" applyFill="1" applyBorder="1" applyAlignment="1" applyProtection="1">
      <protection locked="0"/>
    </xf>
    <xf numFmtId="0" fontId="3" fillId="4" borderId="60" xfId="5" applyFont="1" applyFill="1" applyBorder="1" applyAlignment="1" applyProtection="1">
      <protection locked="0"/>
    </xf>
    <xf numFmtId="0" fontId="3" fillId="5" borderId="61" xfId="5" applyFont="1" applyFill="1" applyBorder="1" applyAlignment="1" applyProtection="1">
      <alignment wrapText="1"/>
      <protection locked="0"/>
    </xf>
    <xf numFmtId="0" fontId="3" fillId="5" borderId="0" xfId="5" applyFont="1" applyFill="1" applyBorder="1" applyAlignment="1" applyProtection="1">
      <alignment wrapText="1"/>
      <protection locked="0"/>
    </xf>
    <xf numFmtId="0" fontId="45" fillId="5" borderId="0" xfId="5" applyFont="1" applyFill="1" applyBorder="1" applyAlignment="1" applyProtection="1">
      <alignment vertical="top"/>
      <protection locked="0"/>
    </xf>
    <xf numFmtId="0" fontId="3" fillId="5" borderId="0" xfId="5" applyFont="1" applyFill="1" applyBorder="1" applyAlignment="1" applyProtection="1">
      <alignment vertical="top" wrapText="1"/>
      <protection locked="0"/>
    </xf>
    <xf numFmtId="0" fontId="3" fillId="5" borderId="0" xfId="5" applyFont="1" applyFill="1" applyBorder="1" applyAlignment="1" applyProtection="1">
      <alignment vertical="top"/>
      <protection locked="0"/>
    </xf>
    <xf numFmtId="0" fontId="3" fillId="5" borderId="0" xfId="5" applyFont="1" applyFill="1" applyBorder="1" applyAlignment="1" applyProtection="1">
      <protection locked="0"/>
    </xf>
    <xf numFmtId="0" fontId="3" fillId="5" borderId="62" xfId="5" applyFont="1" applyFill="1" applyBorder="1" applyAlignment="1" applyProtection="1">
      <protection locked="0"/>
    </xf>
    <xf numFmtId="0" fontId="2" fillId="0" borderId="32" xfId="5" applyFont="1" applyFill="1" applyBorder="1" applyAlignment="1" applyProtection="1">
      <alignment horizontal="center" vertical="center" wrapText="1"/>
      <protection locked="0"/>
    </xf>
    <xf numFmtId="170" fontId="3" fillId="0" borderId="32" xfId="7" applyFont="1" applyFill="1" applyBorder="1" applyAlignment="1" applyProtection="1">
      <alignment horizontal="center" vertical="center" wrapText="1"/>
      <protection locked="0"/>
    </xf>
    <xf numFmtId="0" fontId="3" fillId="5" borderId="63" xfId="5" applyFont="1" applyFill="1" applyBorder="1" applyAlignment="1" applyProtection="1">
      <alignment wrapText="1"/>
      <protection locked="0"/>
    </xf>
    <xf numFmtId="0" fontId="3" fillId="5" borderId="64" xfId="5" applyFont="1" applyFill="1" applyBorder="1" applyAlignment="1" applyProtection="1">
      <alignment wrapText="1"/>
      <protection locked="0"/>
    </xf>
    <xf numFmtId="0" fontId="46" fillId="5" borderId="64" xfId="5" applyFont="1" applyFill="1" applyBorder="1" applyAlignment="1" applyProtection="1">
      <alignment vertical="top"/>
      <protection locked="0"/>
    </xf>
    <xf numFmtId="0" fontId="3" fillId="5" borderId="64" xfId="5" applyFont="1" applyFill="1" applyBorder="1" applyAlignment="1" applyProtection="1">
      <alignment vertical="top" wrapText="1"/>
      <protection locked="0"/>
    </xf>
    <xf numFmtId="0" fontId="3" fillId="5" borderId="64" xfId="5" applyFont="1" applyFill="1" applyBorder="1" applyAlignment="1" applyProtection="1">
      <alignment vertical="top"/>
      <protection locked="0"/>
    </xf>
    <xf numFmtId="0" fontId="3" fillId="5" borderId="64" xfId="5" applyFont="1" applyFill="1" applyBorder="1" applyAlignment="1" applyProtection="1">
      <protection locked="0"/>
    </xf>
    <xf numFmtId="0" fontId="3" fillId="5" borderId="65" xfId="5" applyFont="1" applyFill="1" applyBorder="1" applyAlignment="1" applyProtection="1">
      <protection locked="0"/>
    </xf>
    <xf numFmtId="0" fontId="46" fillId="4" borderId="58" xfId="5" applyFont="1" applyFill="1" applyBorder="1" applyAlignment="1" applyProtection="1">
      <alignment wrapText="1"/>
      <protection locked="0"/>
    </xf>
    <xf numFmtId="0" fontId="44" fillId="4" borderId="59" xfId="5" applyFont="1" applyFill="1" applyBorder="1" applyAlignment="1" applyProtection="1">
      <alignment horizontal="center" vertical="center" wrapText="1"/>
      <protection locked="0"/>
    </xf>
    <xf numFmtId="0" fontId="2" fillId="5" borderId="53" xfId="5" applyFont="1" applyFill="1" applyBorder="1" applyAlignment="1" applyProtection="1">
      <alignment vertical="top" wrapText="1"/>
      <protection locked="0"/>
    </xf>
    <xf numFmtId="0" fontId="2" fillId="5" borderId="0" xfId="5" applyFont="1" applyFill="1" applyBorder="1" applyAlignment="1" applyProtection="1">
      <alignment vertical="top"/>
      <protection locked="0"/>
    </xf>
    <xf numFmtId="0" fontId="2" fillId="5" borderId="0" xfId="5" applyFont="1" applyFill="1" applyBorder="1" applyAlignment="1" applyProtection="1">
      <alignment vertical="top" wrapText="1"/>
      <protection locked="0"/>
    </xf>
    <xf numFmtId="0" fontId="3" fillId="5" borderId="66" xfId="5" applyFont="1" applyFill="1" applyBorder="1" applyAlignment="1" applyProtection="1">
      <alignment vertical="center"/>
      <protection locked="0"/>
    </xf>
    <xf numFmtId="0" fontId="3" fillId="5" borderId="67" xfId="5" applyFont="1" applyFill="1" applyBorder="1" applyAlignment="1" applyProtection="1">
      <alignment vertical="center" wrapText="1"/>
      <protection locked="0"/>
    </xf>
    <xf numFmtId="0" fontId="3" fillId="5" borderId="67" xfId="5" applyFont="1" applyFill="1" applyBorder="1" applyAlignment="1" applyProtection="1">
      <alignment vertical="center"/>
      <protection locked="0"/>
    </xf>
    <xf numFmtId="0" fontId="3" fillId="5" borderId="68" xfId="5" applyFont="1" applyFill="1" applyBorder="1" applyAlignment="1" applyProtection="1">
      <alignment vertical="center"/>
      <protection locked="0"/>
    </xf>
    <xf numFmtId="0" fontId="3" fillId="5" borderId="69" xfId="5" applyFont="1" applyFill="1" applyBorder="1" applyAlignment="1" applyProtection="1">
      <alignment vertical="center" wrapText="1"/>
      <protection locked="0"/>
    </xf>
    <xf numFmtId="0" fontId="2" fillId="5" borderId="0" xfId="5" applyFont="1" applyFill="1" applyBorder="1" applyAlignment="1" applyProtection="1">
      <protection locked="0"/>
    </xf>
    <xf numFmtId="0" fontId="2" fillId="5" borderId="70" xfId="5" applyFont="1" applyFill="1" applyBorder="1" applyAlignment="1" applyProtection="1">
      <alignment horizontal="center" vertical="center" wrapText="1"/>
      <protection locked="0"/>
    </xf>
    <xf numFmtId="0" fontId="2" fillId="5" borderId="49" xfId="5" applyFont="1" applyFill="1" applyBorder="1" applyAlignment="1" applyProtection="1">
      <alignment horizontal="center" vertical="center" wrapText="1"/>
      <protection locked="0"/>
    </xf>
    <xf numFmtId="0" fontId="2" fillId="5" borderId="50" xfId="5" applyFont="1" applyFill="1" applyBorder="1" applyAlignment="1" applyProtection="1">
      <alignment horizontal="center" vertical="center" wrapText="1"/>
      <protection locked="0"/>
    </xf>
    <xf numFmtId="0" fontId="2" fillId="5" borderId="71" xfId="5" applyFont="1" applyFill="1" applyBorder="1" applyAlignment="1" applyProtection="1">
      <alignment horizontal="center" vertical="center" wrapText="1"/>
      <protection locked="0"/>
    </xf>
    <xf numFmtId="166" fontId="3" fillId="0" borderId="45" xfId="2" applyFont="1" applyFill="1" applyBorder="1" applyAlignment="1" applyProtection="1">
      <alignment horizontal="right" vertical="top"/>
      <protection locked="0"/>
    </xf>
    <xf numFmtId="166" fontId="3" fillId="0" borderId="45" xfId="2" applyFont="1" applyFill="1" applyBorder="1" applyAlignment="1" applyProtection="1">
      <alignment horizontal="right" vertical="top" wrapText="1"/>
      <protection locked="0"/>
    </xf>
    <xf numFmtId="166" fontId="3" fillId="0" borderId="45" xfId="2" applyFont="1" applyFill="1" applyBorder="1" applyAlignment="1" applyProtection="1">
      <alignment horizontal="right"/>
      <protection locked="0"/>
    </xf>
    <xf numFmtId="0" fontId="2" fillId="5" borderId="0" xfId="5" applyFont="1" applyFill="1" applyBorder="1" applyAlignment="1" applyProtection="1">
      <alignment horizontal="right" vertical="top"/>
      <protection locked="0"/>
    </xf>
    <xf numFmtId="0" fontId="3" fillId="5" borderId="72" xfId="5" applyFont="1" applyFill="1" applyBorder="1" applyAlignment="1" applyProtection="1">
      <protection locked="0"/>
    </xf>
    <xf numFmtId="0" fontId="3" fillId="5" borderId="61" xfId="5" applyFont="1" applyFill="1" applyBorder="1" applyAlignment="1" applyProtection="1">
      <protection locked="0"/>
    </xf>
    <xf numFmtId="0" fontId="45" fillId="5" borderId="0" xfId="5" applyFont="1" applyFill="1" applyBorder="1" applyAlignment="1" applyProtection="1">
      <alignment horizontal="left" vertical="top" wrapText="1"/>
      <protection locked="0"/>
    </xf>
    <xf numFmtId="0" fontId="3" fillId="0" borderId="45" xfId="5" applyFont="1" applyFill="1" applyBorder="1" applyAlignment="1" applyProtection="1">
      <alignment horizontal="left" vertical="top" wrapText="1"/>
      <protection locked="0"/>
    </xf>
    <xf numFmtId="0" fontId="3" fillId="5" borderId="73" xfId="5" applyFont="1" applyFill="1" applyBorder="1" applyAlignment="1" applyProtection="1">
      <protection locked="0"/>
    </xf>
    <xf numFmtId="0" fontId="3" fillId="5" borderId="55" xfId="5" applyFont="1" applyFill="1" applyBorder="1" applyAlignment="1" applyProtection="1">
      <alignment vertical="center"/>
      <protection locked="0"/>
    </xf>
    <xf numFmtId="0" fontId="3" fillId="5" borderId="72" xfId="5" applyFont="1" applyFill="1" applyBorder="1" applyAlignment="1" applyProtection="1">
      <alignment vertical="center" wrapText="1"/>
      <protection locked="0"/>
    </xf>
    <xf numFmtId="0" fontId="3" fillId="5" borderId="74" xfId="5" applyFont="1" applyFill="1" applyBorder="1" applyAlignment="1" applyProtection="1">
      <protection locked="0"/>
    </xf>
    <xf numFmtId="0" fontId="3" fillId="5" borderId="56" xfId="5" applyFont="1" applyFill="1" applyBorder="1" applyAlignment="1" applyProtection="1">
      <alignment vertical="center"/>
      <protection locked="0"/>
    </xf>
    <xf numFmtId="0" fontId="3" fillId="5" borderId="0" xfId="5" applyFont="1" applyFill="1" applyBorder="1" applyAlignment="1" applyProtection="1">
      <alignment vertical="center"/>
      <protection locked="0"/>
    </xf>
    <xf numFmtId="0" fontId="3" fillId="5" borderId="66" xfId="5" applyFont="1" applyFill="1" applyBorder="1" applyAlignment="1" applyProtection="1">
      <alignment vertical="top"/>
      <protection locked="0"/>
    </xf>
    <xf numFmtId="0" fontId="2" fillId="5" borderId="67" xfId="5" applyFont="1" applyFill="1" applyBorder="1" applyAlignment="1" applyProtection="1">
      <alignment vertical="top"/>
      <protection locked="0"/>
    </xf>
    <xf numFmtId="0" fontId="2" fillId="5" borderId="67" xfId="5" applyFont="1" applyFill="1" applyBorder="1" applyAlignment="1" applyProtection="1">
      <alignment vertical="top" wrapText="1"/>
      <protection locked="0"/>
    </xf>
    <xf numFmtId="0" fontId="2" fillId="5" borderId="67" xfId="5" applyFont="1" applyFill="1" applyBorder="1" applyAlignment="1" applyProtection="1">
      <protection locked="0"/>
    </xf>
    <xf numFmtId="0" fontId="2" fillId="5" borderId="75" xfId="5" applyFont="1" applyFill="1" applyBorder="1" applyAlignment="1" applyProtection="1">
      <alignment horizontal="left"/>
      <protection locked="0"/>
    </xf>
    <xf numFmtId="0" fontId="3" fillId="5" borderId="63" xfId="5" applyFont="1" applyFill="1" applyBorder="1" applyAlignment="1" applyProtection="1">
      <protection locked="0"/>
    </xf>
    <xf numFmtId="0" fontId="4" fillId="5" borderId="61" xfId="5" applyFill="1" applyBorder="1" applyAlignment="1" applyProtection="1">
      <protection locked="0"/>
    </xf>
    <xf numFmtId="0" fontId="4" fillId="5" borderId="0" xfId="5" applyFill="1" applyBorder="1" applyAlignment="1" applyProtection="1">
      <protection locked="0"/>
    </xf>
    <xf numFmtId="0" fontId="4" fillId="5" borderId="62" xfId="5" applyFill="1" applyBorder="1" applyAlignment="1" applyProtection="1">
      <protection locked="0"/>
    </xf>
    <xf numFmtId="0" fontId="4" fillId="5" borderId="63" xfId="5" applyFill="1" applyBorder="1" applyAlignment="1" applyProtection="1">
      <protection locked="0"/>
    </xf>
    <xf numFmtId="0" fontId="4" fillId="5" borderId="64" xfId="5" applyFill="1" applyBorder="1" applyAlignment="1" applyProtection="1">
      <protection locked="0"/>
    </xf>
    <xf numFmtId="0" fontId="4" fillId="5" borderId="64" xfId="5" applyFill="1" applyBorder="1" applyAlignment="1" applyProtection="1">
      <alignment vertical="top"/>
      <protection locked="0"/>
    </xf>
    <xf numFmtId="0" fontId="4" fillId="5" borderId="65" xfId="5" applyFill="1" applyBorder="1" applyAlignment="1" applyProtection="1">
      <protection locked="0"/>
    </xf>
    <xf numFmtId="0" fontId="4" fillId="0" borderId="0" xfId="5" applyFont="1" applyAlignment="1" applyProtection="1">
      <alignment vertical="top"/>
      <protection locked="0"/>
    </xf>
    <xf numFmtId="0" fontId="4" fillId="5" borderId="0" xfId="5" applyFill="1" applyBorder="1" applyAlignment="1" applyProtection="1">
      <alignment vertical="top"/>
      <protection locked="0"/>
    </xf>
    <xf numFmtId="0" fontId="4" fillId="5" borderId="0" xfId="5" applyFill="1" applyAlignment="1" applyProtection="1">
      <alignment vertical="top"/>
      <protection locked="0"/>
    </xf>
    <xf numFmtId="170" fontId="52" fillId="0" borderId="32" xfId="7" applyFont="1" applyFill="1" applyBorder="1" applyAlignment="1" applyProtection="1">
      <alignment horizontal="center" vertical="center"/>
      <protection locked="0"/>
    </xf>
    <xf numFmtId="0" fontId="48" fillId="5" borderId="0" xfId="5" applyFont="1" applyFill="1" applyBorder="1" applyAlignment="1" applyProtection="1">
      <alignment vertical="top"/>
      <protection locked="0"/>
    </xf>
    <xf numFmtId="0" fontId="4" fillId="5" borderId="0" xfId="5" applyFill="1" applyAlignment="1" applyProtection="1">
      <protection locked="0"/>
    </xf>
    <xf numFmtId="0" fontId="4" fillId="0" borderId="43" xfId="5" applyFill="1" applyBorder="1" applyAlignment="1" applyProtection="1">
      <alignment horizontal="center"/>
      <protection locked="0"/>
    </xf>
    <xf numFmtId="0" fontId="4" fillId="0" borderId="44" xfId="5" applyFill="1" applyBorder="1" applyAlignment="1" applyProtection="1">
      <alignment horizontal="center"/>
      <protection locked="0"/>
    </xf>
    <xf numFmtId="0" fontId="48" fillId="8" borderId="0" xfId="5" applyFont="1" applyFill="1" applyAlignment="1" applyProtection="1">
      <protection locked="0"/>
    </xf>
    <xf numFmtId="0" fontId="46" fillId="5" borderId="61" xfId="5" applyFont="1" applyFill="1" applyBorder="1" applyAlignment="1" applyProtection="1">
      <alignment wrapText="1"/>
      <protection locked="0"/>
    </xf>
    <xf numFmtId="0" fontId="44" fillId="5" borderId="0" xfId="5" applyFont="1" applyFill="1" applyBorder="1" applyAlignment="1" applyProtection="1">
      <alignment horizontal="center" vertical="center" wrapText="1"/>
      <protection locked="0"/>
    </xf>
    <xf numFmtId="0" fontId="44" fillId="5" borderId="0" xfId="5" applyFont="1" applyFill="1" applyBorder="1" applyAlignment="1" applyProtection="1">
      <alignment horizontal="left" vertical="center"/>
      <protection locked="0"/>
    </xf>
    <xf numFmtId="0" fontId="2" fillId="5" borderId="0" xfId="5" applyFont="1" applyFill="1" applyBorder="1" applyAlignment="1" applyProtection="1">
      <alignment horizontal="center" vertical="center" wrapText="1"/>
      <protection locked="0"/>
    </xf>
    <xf numFmtId="0" fontId="2" fillId="5" borderId="0" xfId="5" applyFont="1" applyFill="1" applyBorder="1" applyAlignment="1" applyProtection="1">
      <alignment horizontal="center" vertical="center"/>
      <protection locked="0"/>
    </xf>
    <xf numFmtId="170" fontId="4" fillId="5" borderId="0" xfId="5" applyNumberFormat="1" applyFill="1" applyBorder="1" applyAlignment="1" applyProtection="1">
      <protection locked="0"/>
    </xf>
    <xf numFmtId="0" fontId="2" fillId="8" borderId="0" xfId="5" applyFont="1" applyFill="1" applyBorder="1" applyAlignment="1" applyProtection="1">
      <alignment horizontal="left" vertical="top" wrapText="1"/>
      <protection locked="0"/>
    </xf>
    <xf numFmtId="0" fontId="4" fillId="5" borderId="0" xfId="5" applyFill="1" applyBorder="1" applyAlignment="1" applyProtection="1">
      <alignment horizontal="center" vertical="top"/>
      <protection locked="0"/>
    </xf>
    <xf numFmtId="0" fontId="4" fillId="5" borderId="56" xfId="5" applyFill="1" applyBorder="1" applyAlignment="1" applyProtection="1">
      <alignment horizontal="center" vertical="top"/>
      <protection locked="0"/>
    </xf>
    <xf numFmtId="0" fontId="44" fillId="5" borderId="0" xfId="5" applyFont="1" applyFill="1" applyBorder="1" applyAlignment="1" applyProtection="1">
      <alignment vertical="top"/>
      <protection locked="0"/>
    </xf>
    <xf numFmtId="0" fontId="46" fillId="5" borderId="0" xfId="5" applyFont="1" applyFill="1" applyBorder="1" applyAlignment="1" applyProtection="1">
      <alignment horizontal="left" vertical="top"/>
      <protection locked="0"/>
    </xf>
    <xf numFmtId="0" fontId="4" fillId="0" borderId="0" xfId="5" applyFill="1" applyBorder="1" applyAlignment="1" applyProtection="1">
      <protection locked="0"/>
    </xf>
    <xf numFmtId="0" fontId="4" fillId="0" borderId="0" xfId="5" applyFill="1" applyBorder="1" applyAlignment="1" applyProtection="1">
      <alignment vertical="top"/>
      <protection locked="0"/>
    </xf>
    <xf numFmtId="0" fontId="44" fillId="0" borderId="0" xfId="5" applyFont="1" applyAlignment="1" applyProtection="1">
      <alignment vertical="top"/>
      <protection locked="0"/>
    </xf>
    <xf numFmtId="0" fontId="40" fillId="8" borderId="0" xfId="5" applyFont="1" applyFill="1" applyAlignment="1" applyProtection="1">
      <alignment vertical="top"/>
      <protection locked="0"/>
    </xf>
    <xf numFmtId="0" fontId="48" fillId="8" borderId="0" xfId="5" applyFont="1" applyFill="1" applyAlignment="1" applyProtection="1">
      <alignment vertical="top"/>
      <protection locked="0"/>
    </xf>
    <xf numFmtId="0" fontId="44" fillId="4" borderId="59" xfId="5" applyFont="1" applyFill="1" applyBorder="1" applyAlignment="1" applyProtection="1">
      <alignment horizontal="center" vertical="top" wrapText="1"/>
      <protection locked="0"/>
    </xf>
    <xf numFmtId="0" fontId="44" fillId="4" borderId="59" xfId="5" applyFont="1" applyFill="1" applyBorder="1" applyAlignment="1" applyProtection="1">
      <alignment horizontal="left" vertical="center" wrapText="1"/>
      <protection locked="0"/>
    </xf>
    <xf numFmtId="0" fontId="3" fillId="5" borderId="64" xfId="5" applyFont="1" applyFill="1" applyBorder="1" applyAlignment="1" applyProtection="1">
      <alignment horizontal="justify" vertical="top"/>
      <protection locked="0"/>
    </xf>
    <xf numFmtId="0" fontId="3" fillId="0" borderId="0" xfId="5" applyFont="1" applyFill="1" applyBorder="1" applyAlignment="1" applyProtection="1">
      <alignment horizontal="justify" vertical="top"/>
      <protection locked="0"/>
    </xf>
    <xf numFmtId="0" fontId="4" fillId="0" borderId="0" xfId="5" applyFont="1" applyFill="1" applyAlignment="1" applyProtection="1">
      <alignment vertical="top"/>
      <protection locked="0"/>
    </xf>
    <xf numFmtId="0" fontId="4" fillId="0" borderId="0" xfId="5" applyFill="1" applyAlignment="1" applyProtection="1">
      <alignment vertical="top"/>
      <protection locked="0"/>
    </xf>
    <xf numFmtId="0" fontId="46" fillId="4" borderId="61" xfId="5" applyFont="1" applyFill="1" applyBorder="1" applyAlignment="1" applyProtection="1">
      <alignment wrapText="1"/>
      <protection locked="0"/>
    </xf>
    <xf numFmtId="0" fontId="44" fillId="4" borderId="0" xfId="5" applyFont="1" applyFill="1" applyBorder="1" applyAlignment="1" applyProtection="1">
      <alignment horizontal="center" vertical="center" wrapText="1"/>
      <protection locked="0"/>
    </xf>
    <xf numFmtId="0" fontId="44" fillId="4" borderId="0" xfId="5" applyFont="1" applyFill="1" applyBorder="1" applyAlignment="1" applyProtection="1">
      <alignment horizontal="left" vertical="center" wrapText="1"/>
      <protection locked="0"/>
    </xf>
    <xf numFmtId="0" fontId="3" fillId="4" borderId="0" xfId="5" applyFont="1" applyFill="1" applyBorder="1" applyAlignment="1" applyProtection="1">
      <protection locked="0"/>
    </xf>
    <xf numFmtId="0" fontId="3" fillId="4" borderId="62" xfId="5" applyFont="1" applyFill="1" applyBorder="1" applyAlignment="1" applyProtection="1">
      <protection locked="0"/>
    </xf>
    <xf numFmtId="0" fontId="3" fillId="4" borderId="61" xfId="5" applyFont="1" applyFill="1" applyBorder="1" applyAlignment="1" applyProtection="1">
      <alignment wrapText="1"/>
      <protection locked="0"/>
    </xf>
    <xf numFmtId="0" fontId="44" fillId="4" borderId="0" xfId="5" applyFont="1" applyFill="1" applyBorder="1" applyAlignment="1" applyProtection="1">
      <alignment horizontal="left" vertical="center"/>
      <protection locked="0"/>
    </xf>
    <xf numFmtId="0" fontId="2" fillId="4" borderId="0" xfId="5" applyFont="1" applyFill="1" applyBorder="1" applyAlignment="1" applyProtection="1">
      <alignment horizontal="center" vertical="center" wrapText="1"/>
      <protection locked="0"/>
    </xf>
    <xf numFmtId="0" fontId="2" fillId="4" borderId="0" xfId="5" applyFont="1" applyFill="1" applyBorder="1" applyAlignment="1" applyProtection="1">
      <alignment horizontal="center" vertical="center"/>
      <protection locked="0"/>
    </xf>
    <xf numFmtId="0" fontId="2" fillId="4" borderId="0" xfId="5" applyFont="1" applyFill="1" applyBorder="1" applyAlignment="1" applyProtection="1">
      <protection locked="0"/>
    </xf>
    <xf numFmtId="0" fontId="39" fillId="0" borderId="0" xfId="5" applyFont="1" applyFill="1" applyAlignment="1" applyProtection="1">
      <alignment horizontal="center" vertical="center"/>
      <protection locked="0"/>
    </xf>
    <xf numFmtId="0" fontId="40" fillId="4" borderId="59" xfId="5" applyFont="1" applyFill="1" applyBorder="1" applyAlignment="1" applyProtection="1">
      <alignment horizontal="left" vertical="center"/>
      <protection locked="0"/>
    </xf>
    <xf numFmtId="0" fontId="48" fillId="5" borderId="61" xfId="5" applyFont="1" applyFill="1" applyBorder="1" applyAlignment="1" applyProtection="1">
      <protection locked="0"/>
    </xf>
    <xf numFmtId="0" fontId="48" fillId="5" borderId="0" xfId="5" applyFont="1" applyFill="1" applyBorder="1" applyAlignment="1" applyProtection="1">
      <protection locked="0"/>
    </xf>
    <xf numFmtId="0" fontId="48" fillId="5" borderId="62" xfId="5" applyFont="1" applyFill="1" applyBorder="1" applyAlignment="1" applyProtection="1">
      <protection locked="0"/>
    </xf>
    <xf numFmtId="0" fontId="48" fillId="5" borderId="66" xfId="5" applyFont="1" applyFill="1" applyBorder="1" applyAlignment="1" applyProtection="1">
      <alignment vertical="top"/>
      <protection locked="0"/>
    </xf>
    <xf numFmtId="0" fontId="4" fillId="5" borderId="67" xfId="5" applyFill="1" applyBorder="1" applyAlignment="1" applyProtection="1">
      <alignment vertical="top"/>
      <protection locked="0"/>
    </xf>
    <xf numFmtId="0" fontId="4" fillId="5" borderId="67" xfId="5" applyFill="1" applyBorder="1" applyAlignment="1" applyProtection="1">
      <protection locked="0"/>
    </xf>
    <xf numFmtId="0" fontId="4" fillId="5" borderId="75" xfId="5" applyFill="1" applyBorder="1" applyAlignment="1" applyProtection="1">
      <protection locked="0"/>
    </xf>
    <xf numFmtId="166" fontId="3" fillId="0" borderId="0" xfId="2" applyFont="1" applyFill="1" applyBorder="1" applyAlignment="1" applyProtection="1">
      <alignment horizontal="right"/>
      <protection locked="0"/>
    </xf>
    <xf numFmtId="0" fontId="44" fillId="8" borderId="0" xfId="5" applyFont="1" applyFill="1" applyAlignment="1" applyProtection="1">
      <alignment vertical="top"/>
      <protection locked="0"/>
    </xf>
    <xf numFmtId="0" fontId="46" fillId="0" borderId="0" xfId="5" applyFont="1" applyAlignment="1" applyProtection="1">
      <alignment vertical="top"/>
      <protection locked="0"/>
    </xf>
    <xf numFmtId="0" fontId="45" fillId="5" borderId="76" xfId="5" applyFont="1" applyFill="1" applyBorder="1" applyAlignment="1" applyProtection="1">
      <alignment horizontal="left" vertical="top"/>
      <protection locked="0"/>
    </xf>
    <xf numFmtId="0" fontId="45" fillId="5" borderId="76" xfId="5" applyFont="1" applyFill="1" applyBorder="1" applyAlignment="1" applyProtection="1">
      <alignment horizontal="left" vertical="top" wrapText="1"/>
      <protection locked="0"/>
    </xf>
    <xf numFmtId="0" fontId="45" fillId="5" borderId="76" xfId="5" applyFont="1" applyFill="1" applyBorder="1" applyAlignment="1" applyProtection="1">
      <alignment horizontal="center" vertical="top" wrapText="1"/>
      <protection locked="0"/>
    </xf>
    <xf numFmtId="0" fontId="4" fillId="0" borderId="0" xfId="5" applyAlignment="1" applyProtection="1">
      <alignment horizontal="center"/>
      <protection locked="0"/>
    </xf>
    <xf numFmtId="0" fontId="40" fillId="4" borderId="59" xfId="5" applyFont="1" applyFill="1" applyBorder="1" applyAlignment="1" applyProtection="1">
      <alignment horizontal="left" vertical="top" wrapText="1"/>
      <protection locked="0"/>
    </xf>
    <xf numFmtId="0" fontId="2" fillId="5" borderId="71" xfId="5" applyFont="1" applyFill="1" applyBorder="1" applyAlignment="1" applyProtection="1">
      <alignment horizontal="center" vertical="top"/>
      <protection locked="0"/>
    </xf>
    <xf numFmtId="170" fontId="4" fillId="0" borderId="45" xfId="7" applyFill="1" applyBorder="1" applyAlignment="1" applyProtection="1">
      <alignment horizontal="center" vertical="top"/>
      <protection locked="0"/>
    </xf>
    <xf numFmtId="0" fontId="40" fillId="5" borderId="0" xfId="5" applyFont="1" applyFill="1" applyBorder="1" applyAlignment="1" applyProtection="1">
      <alignment horizontal="left" vertical="center"/>
      <protection locked="0"/>
    </xf>
    <xf numFmtId="0" fontId="2" fillId="5" borderId="66" xfId="5" applyFont="1" applyFill="1" applyBorder="1" applyAlignment="1" applyProtection="1">
      <alignment horizontal="center" vertical="center" wrapText="1"/>
      <protection locked="0"/>
    </xf>
    <xf numFmtId="0" fontId="48" fillId="5" borderId="66" xfId="5" applyFont="1" applyFill="1" applyBorder="1" applyAlignment="1" applyProtection="1">
      <alignment horizontal="center" vertical="center" wrapText="1"/>
      <protection locked="0"/>
    </xf>
    <xf numFmtId="0" fontId="4" fillId="0" borderId="31" xfId="5" applyFont="1" applyBorder="1" applyAlignment="1" applyProtection="1">
      <alignment vertical="top"/>
      <protection locked="0"/>
    </xf>
    <xf numFmtId="0" fontId="4" fillId="0" borderId="0" xfId="5" applyFont="1" applyBorder="1" applyAlignment="1" applyProtection="1">
      <alignment vertical="top"/>
      <protection locked="0"/>
    </xf>
    <xf numFmtId="0" fontId="48" fillId="0" borderId="0" xfId="5" applyFont="1" applyAlignment="1" applyProtection="1">
      <alignment vertical="top"/>
      <protection locked="0"/>
    </xf>
    <xf numFmtId="0" fontId="7" fillId="5" borderId="34" xfId="5" applyFont="1" applyFill="1" applyBorder="1" applyAlignment="1" applyProtection="1">
      <alignment horizontal="center"/>
      <protection locked="0"/>
    </xf>
    <xf numFmtId="43" fontId="52" fillId="0" borderId="4" xfId="1" applyFont="1" applyFill="1" applyBorder="1" applyProtection="1">
      <protection locked="0"/>
    </xf>
    <xf numFmtId="43" fontId="52" fillId="0" borderId="4" xfId="1" applyFont="1" applyBorder="1" applyProtection="1">
      <protection locked="0"/>
    </xf>
    <xf numFmtId="43" fontId="53" fillId="0" borderId="4" xfId="1" applyFont="1" applyFill="1" applyBorder="1" applyProtection="1">
      <protection locked="0"/>
    </xf>
    <xf numFmtId="0" fontId="53" fillId="0" borderId="4" xfId="0" applyFont="1" applyFill="1" applyBorder="1" applyAlignment="1" applyProtection="1">
      <alignment horizontal="center"/>
      <protection locked="0"/>
    </xf>
    <xf numFmtId="0" fontId="53" fillId="10" borderId="7" xfId="0" applyFont="1" applyFill="1" applyBorder="1" applyProtection="1">
      <protection locked="0"/>
    </xf>
    <xf numFmtId="0" fontId="2" fillId="12" borderId="0" xfId="0" applyFont="1" applyFill="1" applyBorder="1" applyAlignment="1">
      <alignment horizontal="center" vertical="top"/>
    </xf>
    <xf numFmtId="9" fontId="52" fillId="0" borderId="4" xfId="6" applyFont="1" applyBorder="1" applyAlignment="1" applyProtection="1">
      <alignment horizontal="center"/>
      <protection locked="0"/>
    </xf>
    <xf numFmtId="43" fontId="3" fillId="0" borderId="4" xfId="1" applyFont="1" applyFill="1" applyBorder="1" applyAlignment="1" applyProtection="1">
      <alignment horizontal="right" vertical="top"/>
      <protection locked="0"/>
    </xf>
    <xf numFmtId="43" fontId="3" fillId="0" borderId="4" xfId="1" applyFont="1" applyFill="1" applyBorder="1" applyAlignment="1" applyProtection="1">
      <alignment horizontal="right" vertical="top" wrapText="1"/>
      <protection locked="0"/>
    </xf>
    <xf numFmtId="0" fontId="55" fillId="10" borderId="14" xfId="0" applyFont="1" applyFill="1" applyBorder="1" applyAlignment="1">
      <alignment vertical="center"/>
    </xf>
    <xf numFmtId="43" fontId="52" fillId="10" borderId="9" xfId="1" applyFont="1" applyFill="1" applyBorder="1" applyAlignment="1">
      <alignment horizontal="left" vertical="center"/>
    </xf>
    <xf numFmtId="4" fontId="49" fillId="0" borderId="45" xfId="3" applyNumberFormat="1" applyFont="1" applyFill="1" applyBorder="1" applyAlignment="1" applyProtection="1">
      <alignment horizontal="center" vertical="center"/>
      <protection locked="0"/>
    </xf>
    <xf numFmtId="164" fontId="52" fillId="0" borderId="18" xfId="1" applyNumberFormat="1" applyFont="1" applyBorder="1" applyAlignment="1" applyProtection="1">
      <alignment horizontal="left" vertical="center"/>
      <protection locked="0"/>
    </xf>
    <xf numFmtId="43" fontId="52" fillId="0" borderId="4" xfId="1" applyFont="1" applyBorder="1" applyAlignment="1" applyProtection="1">
      <alignment horizontal="center"/>
      <protection locked="0"/>
    </xf>
    <xf numFmtId="0" fontId="55" fillId="10" borderId="77" xfId="0" applyFont="1" applyFill="1" applyBorder="1" applyAlignment="1">
      <alignment vertical="center"/>
    </xf>
    <xf numFmtId="43" fontId="4" fillId="0" borderId="42" xfId="5" applyNumberFormat="1" applyFill="1" applyBorder="1" applyAlignment="1" applyProtection="1">
      <alignment horizontal="center"/>
      <protection locked="0"/>
    </xf>
    <xf numFmtId="43" fontId="54" fillId="11" borderId="19" xfId="1" applyFont="1" applyFill="1" applyBorder="1" applyAlignment="1">
      <alignment horizontal="left" vertical="center"/>
    </xf>
    <xf numFmtId="43" fontId="54" fillId="11" borderId="20" xfId="1" applyFont="1" applyFill="1" applyBorder="1" applyAlignment="1">
      <alignment horizontal="left" vertical="center"/>
    </xf>
    <xf numFmtId="9" fontId="49" fillId="0" borderId="45" xfId="6" applyFont="1" applyFill="1" applyBorder="1" applyAlignment="1" applyProtection="1">
      <alignment horizontal="center" vertical="top" wrapText="1"/>
      <protection locked="0"/>
    </xf>
    <xf numFmtId="2" fontId="3" fillId="0" borderId="45" xfId="5" applyNumberFormat="1" applyFont="1" applyFill="1" applyBorder="1" applyAlignment="1" applyProtection="1">
      <alignment horizontal="left" vertical="top" wrapText="1"/>
      <protection locked="0"/>
    </xf>
    <xf numFmtId="0" fontId="50" fillId="0" borderId="45" xfId="5" applyFont="1" applyFill="1" applyBorder="1" applyAlignment="1" applyProtection="1">
      <alignment horizontal="center" vertical="center" wrapText="1"/>
      <protection locked="0"/>
    </xf>
    <xf numFmtId="3" fontId="49" fillId="0" borderId="45" xfId="6" applyNumberFormat="1" applyFont="1" applyFill="1" applyBorder="1" applyAlignment="1" applyProtection="1">
      <alignment horizontal="center" vertical="center" wrapText="1"/>
      <protection locked="0"/>
    </xf>
    <xf numFmtId="9" fontId="49" fillId="0" borderId="45" xfId="6" applyFont="1" applyFill="1" applyBorder="1" applyAlignment="1" applyProtection="1">
      <alignment horizontal="center" vertical="center" wrapText="1"/>
      <protection locked="0"/>
    </xf>
    <xf numFmtId="43" fontId="52" fillId="0" borderId="4" xfId="1" applyFont="1" applyFill="1" applyBorder="1" applyAlignment="1" applyProtection="1">
      <alignment vertical="center"/>
      <protection locked="0"/>
    </xf>
    <xf numFmtId="0" fontId="62" fillId="10" borderId="30" xfId="0" applyFont="1" applyFill="1" applyBorder="1" applyAlignment="1" applyProtection="1">
      <alignment vertical="center" wrapText="1"/>
      <protection locked="0"/>
    </xf>
    <xf numFmtId="9" fontId="52" fillId="0" borderId="45" xfId="6" applyFill="1" applyBorder="1" applyAlignment="1" applyProtection="1">
      <alignment horizontal="center" vertical="top"/>
      <protection locked="0"/>
    </xf>
    <xf numFmtId="9" fontId="52" fillId="0" borderId="32" xfId="6" applyFill="1" applyBorder="1" applyAlignment="1" applyProtection="1">
      <alignment horizontal="center" vertical="top"/>
      <protection locked="0"/>
    </xf>
    <xf numFmtId="0" fontId="63" fillId="0" borderId="30" xfId="0" applyFont="1" applyFill="1" applyBorder="1" applyAlignment="1" applyProtection="1">
      <alignment vertical="center" wrapText="1"/>
      <protection locked="0"/>
    </xf>
    <xf numFmtId="0" fontId="54" fillId="0" borderId="4" xfId="0" applyFont="1" applyFill="1" applyBorder="1" applyAlignment="1" applyProtection="1">
      <alignment vertical="center"/>
      <protection locked="0"/>
    </xf>
    <xf numFmtId="0" fontId="0" fillId="10" borderId="78" xfId="0" applyFill="1" applyBorder="1"/>
    <xf numFmtId="0" fontId="53" fillId="10" borderId="8" xfId="0" applyFont="1" applyFill="1" applyBorder="1"/>
    <xf numFmtId="43" fontId="52" fillId="10" borderId="15" xfId="1" applyFont="1" applyFill="1" applyBorder="1" applyAlignment="1">
      <alignment horizontal="center"/>
    </xf>
    <xf numFmtId="43" fontId="52" fillId="10" borderId="11" xfId="1" applyFont="1" applyFill="1" applyBorder="1" applyAlignment="1">
      <alignment horizontal="center"/>
    </xf>
    <xf numFmtId="43" fontId="52" fillId="10" borderId="10" xfId="1" applyFont="1" applyFill="1" applyBorder="1" applyAlignment="1">
      <alignment horizontal="center"/>
    </xf>
    <xf numFmtId="0" fontId="0" fillId="10" borderId="8" xfId="0" applyFill="1" applyBorder="1" applyAlignment="1">
      <alignment wrapText="1"/>
    </xf>
    <xf numFmtId="0" fontId="53" fillId="10" borderId="78" xfId="0" applyFont="1" applyFill="1" applyBorder="1"/>
    <xf numFmtId="43" fontId="52" fillId="10" borderId="79" xfId="1" applyFont="1" applyFill="1" applyBorder="1" applyAlignment="1">
      <alignment horizontal="center"/>
    </xf>
    <xf numFmtId="43" fontId="53" fillId="10" borderId="79" xfId="1" applyFont="1" applyFill="1" applyBorder="1" applyAlignment="1">
      <alignment horizontal="center"/>
    </xf>
    <xf numFmtId="0" fontId="0" fillId="10" borderId="28" xfId="0" applyFill="1" applyBorder="1"/>
    <xf numFmtId="0" fontId="0" fillId="10" borderId="23" xfId="0" applyFill="1" applyBorder="1"/>
    <xf numFmtId="43" fontId="52" fillId="0" borderId="80" xfId="1" applyFont="1" applyFill="1" applyBorder="1" applyAlignment="1" applyProtection="1">
      <alignment vertical="center"/>
      <protection locked="0"/>
    </xf>
    <xf numFmtId="0" fontId="0" fillId="13" borderId="0" xfId="0" applyFill="1"/>
    <xf numFmtId="0" fontId="64" fillId="13" borderId="0" xfId="0" applyFont="1" applyFill="1"/>
    <xf numFmtId="0" fontId="0" fillId="13" borderId="0" xfId="0" applyFill="1" applyBorder="1"/>
    <xf numFmtId="0" fontId="53" fillId="13" borderId="0" xfId="0" applyFont="1" applyFill="1" applyBorder="1" applyAlignment="1">
      <alignment horizontal="center"/>
    </xf>
    <xf numFmtId="0" fontId="65" fillId="0" borderId="13" xfId="0" applyFont="1" applyBorder="1"/>
    <xf numFmtId="0" fontId="0" fillId="0" borderId="5" xfId="0" applyBorder="1"/>
    <xf numFmtId="43" fontId="52" fillId="0" borderId="5" xfId="1" applyFont="1" applyBorder="1"/>
    <xf numFmtId="0" fontId="0" fillId="0" borderId="6" xfId="0" applyBorder="1"/>
    <xf numFmtId="0" fontId="53" fillId="10" borderId="7" xfId="0" applyFont="1" applyFill="1" applyBorder="1" applyAlignment="1"/>
    <xf numFmtId="0" fontId="0" fillId="10" borderId="0" xfId="0" applyFill="1" applyBorder="1" applyAlignment="1"/>
    <xf numFmtId="0" fontId="0" fillId="10" borderId="7" xfId="0" applyFill="1" applyBorder="1" applyAlignment="1" applyProtection="1">
      <protection locked="0"/>
    </xf>
    <xf numFmtId="0" fontId="0" fillId="10" borderId="7" xfId="0" applyFill="1" applyBorder="1" applyAlignment="1"/>
    <xf numFmtId="0" fontId="3" fillId="0" borderId="30" xfId="0" applyFont="1" applyFill="1" applyBorder="1" applyAlignment="1" applyProtection="1">
      <alignment horizontal="left" vertical="top"/>
      <protection locked="0"/>
    </xf>
    <xf numFmtId="0" fontId="2" fillId="10" borderId="30" xfId="0" applyFont="1" applyFill="1" applyBorder="1" applyAlignment="1">
      <alignment horizontal="right" vertical="top"/>
    </xf>
    <xf numFmtId="0" fontId="0" fillId="0" borderId="30" xfId="0" applyBorder="1" applyAlignment="1" applyProtection="1">
      <alignment horizontal="left" vertical="center"/>
      <protection locked="0"/>
    </xf>
    <xf numFmtId="0" fontId="0" fillId="0" borderId="81" xfId="0" applyBorder="1" applyAlignment="1" applyProtection="1">
      <alignment horizontal="left" vertical="center"/>
      <protection locked="0"/>
    </xf>
    <xf numFmtId="0" fontId="62" fillId="10" borderId="16" xfId="0" applyFont="1" applyFill="1" applyBorder="1" applyAlignment="1">
      <alignment horizontal="right" vertical="center" wrapText="1"/>
    </xf>
    <xf numFmtId="0" fontId="2" fillId="12" borderId="4" xfId="0" applyFont="1" applyFill="1" applyBorder="1" applyAlignment="1">
      <alignment horizontal="center" vertical="top"/>
    </xf>
    <xf numFmtId="43" fontId="57" fillId="10" borderId="11" xfId="1" applyFont="1" applyFill="1" applyBorder="1" applyAlignment="1">
      <alignment horizontal="left" vertical="center" wrapText="1"/>
    </xf>
    <xf numFmtId="0" fontId="54" fillId="11" borderId="13" xfId="0" applyFont="1" applyFill="1" applyBorder="1" applyAlignment="1">
      <alignment horizontal="center" vertical="center"/>
    </xf>
    <xf numFmtId="0" fontId="54" fillId="11" borderId="28" xfId="0" applyFont="1" applyFill="1" applyBorder="1" applyAlignment="1">
      <alignment horizontal="center" vertical="center"/>
    </xf>
    <xf numFmtId="0" fontId="54" fillId="11" borderId="7" xfId="0" applyFont="1" applyFill="1" applyBorder="1" applyAlignment="1">
      <alignment horizontal="center" vertical="center"/>
    </xf>
    <xf numFmtId="4" fontId="3" fillId="0" borderId="32" xfId="2" applyNumberFormat="1" applyFont="1" applyFill="1" applyBorder="1" applyAlignment="1" applyProtection="1">
      <alignment horizontal="center" vertical="center"/>
      <protection locked="0"/>
    </xf>
    <xf numFmtId="0" fontId="49" fillId="0" borderId="45" xfId="5" applyFont="1" applyFill="1" applyBorder="1" applyAlignment="1" applyProtection="1">
      <alignment horizontal="left" vertical="top" wrapText="1"/>
      <protection locked="0"/>
    </xf>
    <xf numFmtId="0" fontId="49" fillId="0" borderId="45" xfId="5" applyFont="1" applyFill="1" applyBorder="1" applyAlignment="1" applyProtection="1">
      <alignment horizontal="left" vertical="top"/>
      <protection locked="0"/>
    </xf>
    <xf numFmtId="3" fontId="49" fillId="0" borderId="45" xfId="5" applyNumberFormat="1" applyFont="1" applyFill="1" applyBorder="1" applyAlignment="1" applyProtection="1">
      <alignment horizontal="center" vertical="center"/>
      <protection locked="0"/>
    </xf>
    <xf numFmtId="0" fontId="45" fillId="5" borderId="0" xfId="5" applyFont="1" applyFill="1" applyBorder="1" applyAlignment="1" applyProtection="1">
      <alignment horizontal="center" vertical="top" wrapText="1"/>
      <protection locked="0"/>
    </xf>
    <xf numFmtId="9" fontId="52" fillId="0" borderId="82" xfId="6" applyFont="1" applyBorder="1" applyAlignment="1">
      <alignment horizontal="center"/>
    </xf>
    <xf numFmtId="0" fontId="53" fillId="10" borderId="0" xfId="0" applyFont="1" applyFill="1" applyBorder="1" applyAlignment="1">
      <alignment horizontal="center"/>
    </xf>
    <xf numFmtId="0" fontId="63" fillId="10" borderId="30" xfId="0" applyFont="1" applyFill="1" applyBorder="1" applyAlignment="1">
      <alignment vertical="center" wrapText="1"/>
    </xf>
    <xf numFmtId="10" fontId="53" fillId="0" borderId="4" xfId="6" applyNumberFormat="1" applyFont="1" applyFill="1" applyBorder="1" applyAlignment="1">
      <alignment horizontal="center" vertical="center"/>
    </xf>
    <xf numFmtId="0" fontId="53" fillId="10" borderId="4" xfId="0" applyFont="1" applyFill="1" applyBorder="1" applyAlignment="1">
      <alignment horizontal="center" vertical="center"/>
    </xf>
    <xf numFmtId="0" fontId="66" fillId="0" borderId="0" xfId="5" applyFont="1" applyProtection="1">
      <protection locked="0"/>
    </xf>
    <xf numFmtId="0" fontId="66" fillId="0" borderId="0" xfId="5" applyFont="1" applyFill="1" applyProtection="1">
      <protection locked="0"/>
    </xf>
    <xf numFmtId="0" fontId="66" fillId="0" borderId="0" xfId="5" applyFont="1" applyFill="1" applyBorder="1" applyProtection="1">
      <protection locked="0"/>
    </xf>
    <xf numFmtId="0" fontId="66" fillId="0" borderId="0" xfId="5" applyFont="1" applyAlignment="1" applyProtection="1">
      <alignment horizontal="center"/>
      <protection hidden="1"/>
    </xf>
    <xf numFmtId="0" fontId="67" fillId="0" borderId="0" xfId="5" applyFont="1" applyFill="1" applyAlignment="1" applyProtection="1">
      <alignment horizontal="center" vertical="center"/>
      <protection locked="0"/>
    </xf>
    <xf numFmtId="0" fontId="66" fillId="0" borderId="0" xfId="5" applyFont="1" applyAlignment="1" applyProtection="1">
      <alignment vertical="center"/>
      <protection locked="0"/>
    </xf>
    <xf numFmtId="0" fontId="68" fillId="0" borderId="0" xfId="5" applyFont="1" applyAlignment="1" applyProtection="1">
      <alignment vertical="center"/>
      <protection locked="0"/>
    </xf>
    <xf numFmtId="0" fontId="68" fillId="0" borderId="0" xfId="5" applyFont="1" applyProtection="1">
      <protection locked="0"/>
    </xf>
    <xf numFmtId="3" fontId="66" fillId="0" borderId="0" xfId="5" applyNumberFormat="1" applyFont="1" applyProtection="1">
      <protection locked="0"/>
    </xf>
    <xf numFmtId="0" fontId="69" fillId="0" borderId="0" xfId="5" applyFont="1" applyProtection="1">
      <protection locked="0"/>
    </xf>
    <xf numFmtId="10" fontId="52" fillId="0" borderId="79" xfId="6" applyNumberFormat="1" applyFont="1" applyBorder="1" applyAlignment="1">
      <alignment horizontal="center"/>
    </xf>
    <xf numFmtId="10" fontId="52" fillId="0" borderId="4" xfId="6" applyNumberFormat="1" applyFont="1" applyBorder="1" applyAlignment="1">
      <alignment horizontal="center"/>
    </xf>
    <xf numFmtId="10" fontId="52" fillId="0" borderId="4" xfId="6" applyNumberFormat="1" applyFont="1" applyBorder="1" applyAlignment="1" applyProtection="1">
      <alignment horizontal="center"/>
      <protection locked="0"/>
    </xf>
    <xf numFmtId="4" fontId="0" fillId="0" borderId="30" xfId="0" applyNumberFormat="1" applyFont="1" applyFill="1" applyBorder="1" applyAlignment="1">
      <alignment horizontal="left" vertical="center"/>
    </xf>
    <xf numFmtId="0" fontId="0" fillId="10" borderId="9" xfId="0" applyFill="1" applyBorder="1" applyAlignment="1">
      <alignment wrapText="1"/>
    </xf>
    <xf numFmtId="0" fontId="0" fillId="10" borderId="9" xfId="0" applyFill="1" applyBorder="1" applyAlignment="1"/>
    <xf numFmtId="0" fontId="54" fillId="11" borderId="10" xfId="1" applyNumberFormat="1" applyFont="1" applyFill="1" applyBorder="1" applyAlignment="1">
      <alignment horizontal="center" vertical="center"/>
    </xf>
    <xf numFmtId="0" fontId="54" fillId="11" borderId="11" xfId="1" applyNumberFormat="1" applyFont="1" applyFill="1" applyBorder="1" applyAlignment="1">
      <alignment horizontal="center" vertical="center"/>
    </xf>
    <xf numFmtId="0" fontId="54" fillId="11" borderId="79" xfId="1" applyNumberFormat="1" applyFont="1" applyFill="1" applyBorder="1" applyAlignment="1">
      <alignment horizontal="center" vertical="center"/>
    </xf>
    <xf numFmtId="0" fontId="0" fillId="10" borderId="0" xfId="0" applyFill="1" applyBorder="1" applyAlignment="1">
      <alignment wrapText="1"/>
    </xf>
    <xf numFmtId="10" fontId="52" fillId="10" borderId="0" xfId="6" applyNumberFormat="1" applyFont="1" applyFill="1" applyBorder="1" applyAlignment="1">
      <alignment horizontal="center"/>
    </xf>
    <xf numFmtId="10" fontId="70" fillId="10" borderId="0" xfId="6" applyNumberFormat="1" applyFont="1" applyFill="1" applyBorder="1" applyAlignment="1" applyProtection="1">
      <alignment horizontal="center"/>
      <protection locked="0"/>
    </xf>
    <xf numFmtId="0" fontId="54" fillId="10" borderId="0" xfId="1" applyNumberFormat="1" applyFont="1" applyFill="1" applyBorder="1" applyAlignment="1">
      <alignment horizontal="center" vertical="center"/>
    </xf>
    <xf numFmtId="43" fontId="52" fillId="10" borderId="0" xfId="1" applyFont="1" applyFill="1" applyBorder="1" applyAlignment="1" applyProtection="1">
      <alignment vertical="center"/>
      <protection locked="0"/>
    </xf>
    <xf numFmtId="0" fontId="61" fillId="0" borderId="0" xfId="5" applyFont="1" applyAlignment="1" applyProtection="1">
      <alignment horizontal="center"/>
      <protection hidden="1"/>
    </xf>
    <xf numFmtId="3" fontId="49" fillId="0" borderId="83" xfId="5" applyNumberFormat="1" applyFont="1" applyFill="1" applyBorder="1" applyAlignment="1" applyProtection="1">
      <alignment horizontal="center" vertical="center"/>
      <protection locked="0"/>
    </xf>
    <xf numFmtId="3" fontId="49" fillId="0" borderId="4" xfId="5" applyNumberFormat="1" applyFont="1" applyFill="1" applyBorder="1" applyAlignment="1" applyProtection="1">
      <alignment horizontal="center" vertical="center"/>
      <protection locked="0"/>
    </xf>
    <xf numFmtId="3" fontId="49" fillId="0" borderId="14" xfId="5" applyNumberFormat="1" applyFont="1" applyFill="1" applyBorder="1" applyAlignment="1" applyProtection="1">
      <alignment horizontal="center" vertical="center"/>
      <protection locked="0"/>
    </xf>
    <xf numFmtId="0" fontId="2" fillId="5" borderId="84" xfId="5" applyFont="1" applyFill="1" applyBorder="1" applyAlignment="1" applyProtection="1">
      <alignment horizontal="center" vertical="center" wrapText="1"/>
      <protection locked="0"/>
    </xf>
    <xf numFmtId="0" fontId="2" fillId="5" borderId="85" xfId="5" applyFont="1" applyFill="1" applyBorder="1" applyAlignment="1" applyProtection="1">
      <alignment horizontal="center" vertical="center" wrapText="1"/>
      <protection locked="0"/>
    </xf>
    <xf numFmtId="0" fontId="2" fillId="5" borderId="86" xfId="5" applyFont="1" applyFill="1" applyBorder="1" applyAlignment="1" applyProtection="1">
      <alignment horizontal="center" vertical="center" wrapText="1"/>
      <protection locked="0"/>
    </xf>
    <xf numFmtId="0" fontId="2" fillId="5" borderId="87" xfId="5" applyFont="1" applyFill="1" applyBorder="1" applyAlignment="1" applyProtection="1">
      <alignment horizontal="center" vertical="center" wrapText="1"/>
      <protection locked="0"/>
    </xf>
    <xf numFmtId="0" fontId="0" fillId="0" borderId="88" xfId="0" applyBorder="1"/>
    <xf numFmtId="0" fontId="53" fillId="0" borderId="0" xfId="0" applyFont="1"/>
    <xf numFmtId="43" fontId="52" fillId="0" borderId="114" xfId="1" applyFont="1" applyBorder="1" applyProtection="1">
      <protection locked="0"/>
    </xf>
    <xf numFmtId="43" fontId="52" fillId="0" borderId="113" xfId="1" applyFont="1" applyFill="1" applyBorder="1" applyProtection="1">
      <protection locked="0"/>
    </xf>
    <xf numFmtId="0" fontId="65" fillId="0" borderId="5" xfId="0" applyFont="1" applyBorder="1"/>
    <xf numFmtId="0" fontId="54" fillId="11" borderId="5" xfId="0" applyFont="1" applyFill="1" applyBorder="1"/>
    <xf numFmtId="0" fontId="54" fillId="11" borderId="0" xfId="0" applyFont="1" applyFill="1" applyBorder="1"/>
    <xf numFmtId="0" fontId="1" fillId="0" borderId="0" xfId="5" applyFont="1" applyAlignment="1" applyProtection="1">
      <alignment vertical="top"/>
      <protection locked="0"/>
    </xf>
    <xf numFmtId="0" fontId="54" fillId="11" borderId="0" xfId="0" applyFont="1" applyFill="1" applyBorder="1" applyAlignment="1">
      <alignment horizontal="center" vertical="center" wrapText="1"/>
    </xf>
    <xf numFmtId="10" fontId="53" fillId="0" borderId="14" xfId="6" applyNumberFormat="1" applyFont="1" applyFill="1" applyBorder="1" applyAlignment="1">
      <alignment horizontal="center" vertical="center"/>
    </xf>
    <xf numFmtId="10" fontId="52" fillId="0" borderId="23" xfId="6" applyNumberFormat="1" applyFont="1" applyBorder="1" applyAlignment="1">
      <alignment horizontal="center"/>
    </xf>
    <xf numFmtId="0" fontId="54" fillId="11" borderId="4" xfId="0" applyFont="1" applyFill="1" applyBorder="1" applyAlignment="1">
      <alignment horizontal="center" vertical="center"/>
    </xf>
    <xf numFmtId="0" fontId="74" fillId="15" borderId="4" xfId="0" applyFont="1" applyFill="1" applyBorder="1" applyAlignment="1">
      <alignment horizontal="center" vertical="center"/>
    </xf>
    <xf numFmtId="0" fontId="54" fillId="11" borderId="4" xfId="0" applyFont="1" applyFill="1" applyBorder="1" applyAlignment="1">
      <alignment horizontal="center" vertical="center" wrapText="1"/>
    </xf>
    <xf numFmtId="0" fontId="0" fillId="16" borderId="7" xfId="0" applyFill="1" applyBorder="1" applyAlignment="1">
      <alignment horizontal="left" vertical="center"/>
    </xf>
    <xf numFmtId="0" fontId="53" fillId="16" borderId="5" xfId="0" applyFont="1" applyFill="1" applyBorder="1"/>
    <xf numFmtId="0" fontId="0" fillId="16" borderId="5" xfId="0" applyFill="1" applyBorder="1"/>
    <xf numFmtId="43" fontId="52" fillId="16" borderId="6" xfId="1" applyFont="1" applyFill="1" applyBorder="1"/>
    <xf numFmtId="0" fontId="0" fillId="16" borderId="0" xfId="0" applyFill="1" applyBorder="1"/>
    <xf numFmtId="43" fontId="52" fillId="16" borderId="8" xfId="1" applyFont="1" applyFill="1" applyBorder="1"/>
    <xf numFmtId="0" fontId="53" fillId="16" borderId="0" xfId="0" applyFont="1" applyFill="1" applyBorder="1"/>
    <xf numFmtId="0" fontId="53" fillId="16" borderId="0" xfId="0" applyFont="1" applyFill="1" applyBorder="1" applyAlignment="1"/>
    <xf numFmtId="0" fontId="0" fillId="16" borderId="8" xfId="0" applyFill="1" applyBorder="1"/>
    <xf numFmtId="0" fontId="0" fillId="16" borderId="4" xfId="0" applyFill="1" applyBorder="1" applyAlignment="1">
      <alignment horizontal="center" vertical="center" wrapText="1"/>
    </xf>
    <xf numFmtId="0" fontId="53" fillId="16" borderId="0" xfId="0" applyFont="1" applyFill="1" applyBorder="1" applyAlignment="1">
      <alignment horizontal="center"/>
    </xf>
    <xf numFmtId="0" fontId="53" fillId="16" borderId="7" xfId="0" applyFont="1" applyFill="1" applyBorder="1" applyAlignment="1">
      <alignment horizontal="center"/>
    </xf>
    <xf numFmtId="0" fontId="0" fillId="16" borderId="7" xfId="0" applyFill="1" applyBorder="1"/>
    <xf numFmtId="43" fontId="53" fillId="16" borderId="0" xfId="1" applyFont="1" applyFill="1" applyBorder="1" applyAlignment="1">
      <alignment horizontal="center"/>
    </xf>
    <xf numFmtId="43" fontId="52" fillId="16" borderId="0" xfId="1" applyFont="1" applyFill="1" applyBorder="1"/>
    <xf numFmtId="0" fontId="0" fillId="16" borderId="0" xfId="0" applyFill="1" applyBorder="1" applyAlignment="1">
      <alignment horizontal="center"/>
    </xf>
    <xf numFmtId="0" fontId="0" fillId="16" borderId="78" xfId="0" applyFill="1" applyBorder="1"/>
    <xf numFmtId="43" fontId="53" fillId="16" borderId="112" xfId="1" applyFont="1" applyFill="1" applyBorder="1"/>
    <xf numFmtId="0" fontId="73" fillId="16" borderId="7" xfId="0" applyFont="1" applyFill="1" applyBorder="1"/>
    <xf numFmtId="43" fontId="73" fillId="16" borderId="20" xfId="1" applyFont="1" applyFill="1" applyBorder="1"/>
    <xf numFmtId="0" fontId="0" fillId="16" borderId="18" xfId="0" applyFill="1" applyBorder="1"/>
    <xf numFmtId="0" fontId="0" fillId="16" borderId="80" xfId="0" applyFill="1" applyBorder="1"/>
    <xf numFmtId="43" fontId="53" fillId="16" borderId="20" xfId="1" applyFont="1" applyFill="1" applyBorder="1"/>
    <xf numFmtId="0" fontId="0" fillId="16" borderId="20" xfId="0" applyFill="1" applyBorder="1"/>
    <xf numFmtId="0" fontId="2" fillId="17" borderId="0" xfId="0" applyFont="1" applyFill="1" applyBorder="1" applyAlignment="1">
      <alignment horizontal="center" vertical="top"/>
    </xf>
    <xf numFmtId="43" fontId="53" fillId="16" borderId="0" xfId="1" applyFont="1" applyFill="1" applyBorder="1"/>
    <xf numFmtId="4" fontId="0" fillId="0" borderId="4" xfId="0" applyNumberFormat="1" applyFont="1" applyFill="1" applyBorder="1" applyAlignment="1">
      <alignment vertical="center"/>
    </xf>
    <xf numFmtId="0" fontId="4" fillId="18" borderId="0" xfId="5" applyFill="1" applyAlignment="1" applyProtection="1">
      <protection locked="0"/>
    </xf>
    <xf numFmtId="0" fontId="46" fillId="19" borderId="58" xfId="5" applyFont="1" applyFill="1" applyBorder="1" applyAlignment="1" applyProtection="1">
      <alignment wrapText="1"/>
      <protection locked="0"/>
    </xf>
    <xf numFmtId="0" fontId="44" fillId="19" borderId="59" xfId="5" applyFont="1" applyFill="1" applyBorder="1" applyAlignment="1" applyProtection="1">
      <alignment horizontal="center" vertical="center" wrapText="1"/>
      <protection locked="0"/>
    </xf>
    <xf numFmtId="0" fontId="44" fillId="19" borderId="59" xfId="5" applyFont="1" applyFill="1" applyBorder="1" applyAlignment="1" applyProtection="1">
      <alignment horizontal="left" vertical="center"/>
      <protection locked="0"/>
    </xf>
    <xf numFmtId="0" fontId="2" fillId="19" borderId="59" xfId="5" applyFont="1" applyFill="1" applyBorder="1" applyAlignment="1" applyProtection="1">
      <alignment horizontal="center" vertical="center" wrapText="1"/>
      <protection locked="0"/>
    </xf>
    <xf numFmtId="0" fontId="2" fillId="19" borderId="59" xfId="5" applyFont="1" applyFill="1" applyBorder="1" applyAlignment="1" applyProtection="1">
      <alignment horizontal="center" vertical="center"/>
      <protection locked="0"/>
    </xf>
    <xf numFmtId="0" fontId="2" fillId="19" borderId="59" xfId="5" applyFont="1" applyFill="1" applyBorder="1" applyAlignment="1" applyProtection="1">
      <protection locked="0"/>
    </xf>
    <xf numFmtId="0" fontId="3" fillId="19" borderId="59" xfId="5" applyFont="1" applyFill="1" applyBorder="1" applyAlignment="1" applyProtection="1">
      <protection locked="0"/>
    </xf>
    <xf numFmtId="0" fontId="3" fillId="19" borderId="60" xfId="5" applyFont="1" applyFill="1" applyBorder="1" applyAlignment="1" applyProtection="1">
      <protection locked="0"/>
    </xf>
    <xf numFmtId="0" fontId="3" fillId="20" borderId="61" xfId="5" applyFont="1" applyFill="1" applyBorder="1" applyAlignment="1" applyProtection="1">
      <alignment wrapText="1"/>
      <protection locked="0"/>
    </xf>
    <xf numFmtId="0" fontId="3" fillId="20" borderId="0" xfId="5" applyFont="1" applyFill="1" applyBorder="1" applyAlignment="1" applyProtection="1">
      <alignment wrapText="1"/>
      <protection locked="0"/>
    </xf>
    <xf numFmtId="0" fontId="3" fillId="20" borderId="0" xfId="5" applyFont="1" applyFill="1" applyBorder="1" applyAlignment="1" applyProtection="1">
      <alignment vertical="top"/>
      <protection locked="0"/>
    </xf>
    <xf numFmtId="0" fontId="3" fillId="20" borderId="0" xfId="5" applyFont="1" applyFill="1" applyBorder="1" applyAlignment="1" applyProtection="1">
      <alignment vertical="top" wrapText="1"/>
      <protection locked="0"/>
    </xf>
    <xf numFmtId="0" fontId="3" fillId="20" borderId="0" xfId="5" applyFont="1" applyFill="1" applyBorder="1" applyAlignment="1" applyProtection="1">
      <protection locked="0"/>
    </xf>
    <xf numFmtId="0" fontId="3" fillId="20" borderId="62" xfId="5" applyFont="1" applyFill="1" applyBorder="1" applyAlignment="1" applyProtection="1">
      <protection locked="0"/>
    </xf>
    <xf numFmtId="0" fontId="2" fillId="20" borderId="0" xfId="5" applyFont="1" applyFill="1" applyBorder="1" applyAlignment="1" applyProtection="1">
      <alignment vertical="top"/>
      <protection locked="0"/>
    </xf>
    <xf numFmtId="0" fontId="2" fillId="20" borderId="0" xfId="5" applyFont="1" applyFill="1" applyBorder="1" applyAlignment="1" applyProtection="1">
      <alignment vertical="top" wrapText="1"/>
      <protection locked="0"/>
    </xf>
    <xf numFmtId="43" fontId="53" fillId="0" borderId="4" xfId="1" applyFont="1" applyFill="1" applyBorder="1" applyAlignment="1" applyProtection="1">
      <alignment vertical="center"/>
      <protection locked="0"/>
    </xf>
    <xf numFmtId="9" fontId="53" fillId="0" borderId="4" xfId="1" applyNumberFormat="1" applyFont="1" applyFill="1" applyBorder="1" applyAlignment="1" applyProtection="1">
      <alignment horizontal="center" vertical="center"/>
      <protection locked="0"/>
    </xf>
    <xf numFmtId="0" fontId="57" fillId="16" borderId="7" xfId="0" applyFont="1" applyFill="1" applyBorder="1" applyAlignment="1">
      <alignment vertical="center" wrapText="1"/>
    </xf>
    <xf numFmtId="0" fontId="56" fillId="16" borderId="4" xfId="0" applyFont="1" applyFill="1" applyBorder="1" applyAlignment="1">
      <alignment horizontal="right" vertical="center" wrapText="1"/>
    </xf>
    <xf numFmtId="0" fontId="0" fillId="0" borderId="4" xfId="0" applyBorder="1" applyAlignment="1" applyProtection="1">
      <alignment horizontal="center" vertical="center"/>
      <protection locked="0"/>
    </xf>
    <xf numFmtId="0" fontId="56" fillId="16" borderId="4" xfId="0" applyFont="1" applyFill="1" applyBorder="1" applyAlignment="1">
      <alignment horizontal="right" vertical="center"/>
    </xf>
    <xf numFmtId="0" fontId="0" fillId="0" borderId="4" xfId="0" applyBorder="1" applyAlignment="1" applyProtection="1">
      <alignment horizontal="center" vertical="center"/>
      <protection locked="0"/>
    </xf>
    <xf numFmtId="0" fontId="2" fillId="20" borderId="0" xfId="5" applyFont="1" applyFill="1" applyBorder="1" applyAlignment="1" applyProtection="1">
      <alignment horizontal="right" vertical="top"/>
      <protection locked="0"/>
    </xf>
    <xf numFmtId="0" fontId="2" fillId="20" borderId="0" xfId="5" applyFont="1" applyFill="1" applyBorder="1" applyAlignment="1" applyProtection="1">
      <protection locked="0"/>
    </xf>
    <xf numFmtId="0" fontId="45" fillId="20" borderId="0" xfId="5" applyFont="1" applyFill="1" applyBorder="1" applyAlignment="1" applyProtection="1">
      <alignment vertical="top"/>
      <protection locked="0"/>
    </xf>
    <xf numFmtId="0" fontId="2" fillId="20" borderId="70" xfId="5" applyFont="1" applyFill="1" applyBorder="1" applyAlignment="1" applyProtection="1">
      <alignment horizontal="center" vertical="center" wrapText="1"/>
      <protection locked="0"/>
    </xf>
    <xf numFmtId="0" fontId="2" fillId="20" borderId="49" xfId="5" applyFont="1" applyFill="1" applyBorder="1" applyAlignment="1" applyProtection="1">
      <alignment horizontal="center" vertical="center" wrapText="1"/>
      <protection locked="0"/>
    </xf>
    <xf numFmtId="0" fontId="2" fillId="20" borderId="50" xfId="5" applyFont="1" applyFill="1" applyBorder="1" applyAlignment="1" applyProtection="1">
      <alignment horizontal="center" vertical="center" wrapText="1"/>
      <protection locked="0"/>
    </xf>
    <xf numFmtId="0" fontId="2" fillId="20" borderId="116" xfId="5" applyFont="1" applyFill="1" applyBorder="1" applyAlignment="1" applyProtection="1">
      <alignment horizontal="center" vertical="center" wrapText="1"/>
      <protection locked="0"/>
    </xf>
    <xf numFmtId="0" fontId="74" fillId="15" borderId="0" xfId="5" applyFont="1" applyFill="1" applyBorder="1" applyAlignment="1" applyProtection="1">
      <alignment vertical="top"/>
      <protection locked="0"/>
    </xf>
    <xf numFmtId="0" fontId="74" fillId="15" borderId="0" xfId="5" applyFont="1" applyFill="1" applyBorder="1" applyAlignment="1" applyProtection="1">
      <alignment vertical="top" wrapText="1"/>
      <protection locked="0"/>
    </xf>
    <xf numFmtId="0" fontId="74" fillId="15" borderId="0" xfId="5" applyFont="1" applyFill="1" applyBorder="1" applyAlignment="1" applyProtection="1">
      <protection locked="0"/>
    </xf>
    <xf numFmtId="0" fontId="77" fillId="15" borderId="0" xfId="5" applyFont="1" applyFill="1" applyBorder="1" applyAlignment="1" applyProtection="1">
      <protection locked="0"/>
    </xf>
    <xf numFmtId="0" fontId="74" fillId="15" borderId="53" xfId="5" applyFont="1" applyFill="1" applyBorder="1" applyAlignment="1" applyProtection="1">
      <alignment vertical="top" wrapText="1"/>
      <protection locked="0"/>
    </xf>
    <xf numFmtId="0" fontId="46" fillId="0" borderId="0" xfId="5" applyFont="1" applyFill="1" applyAlignment="1" applyProtection="1">
      <protection locked="0"/>
    </xf>
    <xf numFmtId="0" fontId="46" fillId="0" borderId="0" xfId="5" applyFont="1" applyAlignment="1" applyProtection="1">
      <protection locked="0"/>
    </xf>
    <xf numFmtId="0" fontId="3" fillId="20" borderId="0" xfId="5" applyFont="1" applyFill="1" applyBorder="1" applyAlignment="1" applyProtection="1">
      <alignment vertical="center"/>
      <protection locked="0"/>
    </xf>
    <xf numFmtId="0" fontId="3" fillId="20" borderId="64" xfId="5" applyFont="1" applyFill="1" applyBorder="1" applyAlignment="1" applyProtection="1">
      <protection locked="0"/>
    </xf>
    <xf numFmtId="0" fontId="3" fillId="20" borderId="65" xfId="5" applyFont="1" applyFill="1" applyBorder="1" applyAlignment="1" applyProtection="1">
      <protection locked="0"/>
    </xf>
    <xf numFmtId="0" fontId="4" fillId="20" borderId="0" xfId="5" applyFill="1" applyBorder="1" applyAlignment="1" applyProtection="1">
      <protection locked="0"/>
    </xf>
    <xf numFmtId="0" fontId="4" fillId="20" borderId="62" xfId="5" applyFill="1" applyBorder="1" applyAlignment="1" applyProtection="1">
      <protection locked="0"/>
    </xf>
    <xf numFmtId="0" fontId="4" fillId="20" borderId="64" xfId="5" applyFill="1" applyBorder="1" applyAlignment="1" applyProtection="1">
      <protection locked="0"/>
    </xf>
    <xf numFmtId="0" fontId="4" fillId="20" borderId="65" xfId="5" applyFill="1" applyBorder="1" applyAlignment="1" applyProtection="1">
      <protection locked="0"/>
    </xf>
    <xf numFmtId="0" fontId="4" fillId="20" borderId="0" xfId="5" applyFill="1" applyBorder="1" applyAlignment="1" applyProtection="1">
      <alignment vertical="top"/>
      <protection locked="0"/>
    </xf>
    <xf numFmtId="0" fontId="4" fillId="20" borderId="0" xfId="5" applyFill="1" applyBorder="1" applyAlignment="1" applyProtection="1">
      <alignment horizontal="center" vertical="top"/>
      <protection locked="0"/>
    </xf>
    <xf numFmtId="0" fontId="3" fillId="20" borderId="72" xfId="5" applyFont="1" applyFill="1" applyBorder="1" applyAlignment="1" applyProtection="1">
      <protection locked="0"/>
    </xf>
    <xf numFmtId="0" fontId="3" fillId="20" borderId="61" xfId="5" applyFont="1" applyFill="1" applyBorder="1" applyAlignment="1" applyProtection="1">
      <protection locked="0"/>
    </xf>
    <xf numFmtId="0" fontId="45" fillId="20" borderId="0" xfId="5" applyFont="1" applyFill="1" applyBorder="1" applyAlignment="1" applyProtection="1">
      <alignment horizontal="left" vertical="top" wrapText="1"/>
      <protection locked="0"/>
    </xf>
    <xf numFmtId="0" fontId="77" fillId="15" borderId="0" xfId="5" applyFont="1" applyFill="1" applyBorder="1" applyAlignment="1" applyProtection="1">
      <alignment vertical="top"/>
      <protection locked="0"/>
    </xf>
    <xf numFmtId="0" fontId="77" fillId="15" borderId="0" xfId="5" applyFont="1" applyFill="1" applyBorder="1" applyAlignment="1" applyProtection="1">
      <alignment vertical="top" wrapText="1"/>
      <protection locked="0"/>
    </xf>
    <xf numFmtId="0" fontId="3" fillId="20" borderId="55" xfId="5" applyFont="1" applyFill="1" applyBorder="1" applyAlignment="1" applyProtection="1">
      <alignment vertical="center"/>
      <protection locked="0"/>
    </xf>
    <xf numFmtId="0" fontId="3" fillId="20" borderId="72" xfId="5" applyFont="1" applyFill="1" applyBorder="1" applyAlignment="1" applyProtection="1">
      <alignment vertical="center" wrapText="1"/>
      <protection locked="0"/>
    </xf>
    <xf numFmtId="0" fontId="3" fillId="20" borderId="63" xfId="5" applyFont="1" applyFill="1" applyBorder="1" applyAlignment="1" applyProtection="1">
      <protection locked="0"/>
    </xf>
    <xf numFmtId="0" fontId="4" fillId="20" borderId="61" xfId="5" applyFill="1" applyBorder="1" applyAlignment="1" applyProtection="1">
      <protection locked="0"/>
    </xf>
    <xf numFmtId="0" fontId="3" fillId="20" borderId="64" xfId="5" applyFont="1" applyFill="1" applyBorder="1" applyAlignment="1" applyProtection="1">
      <alignment vertical="top"/>
      <protection locked="0"/>
    </xf>
    <xf numFmtId="0" fontId="4" fillId="20" borderId="63" xfId="5" applyFill="1" applyBorder="1" applyAlignment="1" applyProtection="1">
      <protection locked="0"/>
    </xf>
    <xf numFmtId="0" fontId="4" fillId="20" borderId="64" xfId="5" applyFill="1" applyBorder="1" applyAlignment="1" applyProtection="1">
      <alignment vertical="top"/>
      <protection locked="0"/>
    </xf>
    <xf numFmtId="0" fontId="79" fillId="22" borderId="0" xfId="5" applyFont="1" applyFill="1" applyAlignment="1" applyProtection="1">
      <protection locked="0"/>
    </xf>
    <xf numFmtId="0" fontId="78" fillId="22" borderId="0" xfId="5" applyFont="1" applyFill="1" applyBorder="1" applyAlignment="1" applyProtection="1">
      <alignment horizontal="center" vertical="center"/>
      <protection locked="0"/>
    </xf>
    <xf numFmtId="0" fontId="80" fillId="22" borderId="0" xfId="5" applyFont="1" applyFill="1" applyAlignment="1" applyProtection="1">
      <protection locked="0"/>
    </xf>
    <xf numFmtId="0" fontId="81" fillId="22" borderId="0" xfId="5" applyFont="1" applyFill="1" applyBorder="1" applyAlignment="1" applyProtection="1">
      <alignment horizontal="center" vertical="center"/>
      <protection locked="0"/>
    </xf>
    <xf numFmtId="0" fontId="80" fillId="23" borderId="0" xfId="5" applyFont="1" applyFill="1" applyAlignment="1" applyProtection="1">
      <protection locked="0"/>
    </xf>
    <xf numFmtId="0" fontId="79" fillId="23" borderId="0" xfId="5" applyFont="1" applyFill="1" applyAlignment="1" applyProtection="1">
      <protection locked="0"/>
    </xf>
    <xf numFmtId="0" fontId="82" fillId="23" borderId="0" xfId="5" applyFont="1" applyFill="1" applyBorder="1" applyAlignment="1" applyProtection="1">
      <alignment horizontal="center" vertical="center"/>
      <protection locked="0"/>
    </xf>
    <xf numFmtId="170" fontId="4" fillId="20" borderId="0" xfId="5" applyNumberFormat="1" applyFill="1" applyBorder="1" applyAlignment="1" applyProtection="1">
      <protection locked="0"/>
    </xf>
    <xf numFmtId="0" fontId="3" fillId="20" borderId="64" xfId="5" applyFont="1" applyFill="1" applyBorder="1" applyAlignment="1" applyProtection="1">
      <alignment horizontal="justify" vertical="top"/>
      <protection locked="0"/>
    </xf>
    <xf numFmtId="0" fontId="3" fillId="20" borderId="63" xfId="5" applyFont="1" applyFill="1" applyBorder="1" applyAlignment="1" applyProtection="1">
      <alignment wrapText="1"/>
      <protection locked="0"/>
    </xf>
    <xf numFmtId="0" fontId="3" fillId="20" borderId="64" xfId="5" applyFont="1" applyFill="1" applyBorder="1" applyAlignment="1" applyProtection="1">
      <alignment wrapText="1"/>
      <protection locked="0"/>
    </xf>
    <xf numFmtId="0" fontId="46" fillId="20" borderId="64" xfId="5" applyFont="1" applyFill="1" applyBorder="1" applyAlignment="1" applyProtection="1">
      <alignment vertical="top"/>
      <protection locked="0"/>
    </xf>
    <xf numFmtId="0" fontId="3" fillId="20" borderId="64" xfId="5" applyFont="1" applyFill="1" applyBorder="1" applyAlignment="1" applyProtection="1">
      <alignment vertical="top" wrapText="1"/>
      <protection locked="0"/>
    </xf>
    <xf numFmtId="0" fontId="48" fillId="20" borderId="0" xfId="5" applyFont="1" applyFill="1" applyBorder="1" applyAlignment="1" applyProtection="1">
      <alignment vertical="top"/>
      <protection locked="0"/>
    </xf>
    <xf numFmtId="0" fontId="2" fillId="20" borderId="71" xfId="5" applyFont="1" applyFill="1" applyBorder="1" applyAlignment="1" applyProtection="1">
      <alignment horizontal="center" vertical="center" wrapText="1"/>
      <protection locked="0"/>
    </xf>
    <xf numFmtId="0" fontId="2" fillId="20" borderId="0" xfId="5" applyFont="1" applyFill="1" applyBorder="1" applyAlignment="1" applyProtection="1">
      <alignment horizontal="center" vertical="center" wrapText="1"/>
      <protection locked="0"/>
    </xf>
    <xf numFmtId="0" fontId="46" fillId="20" borderId="61" xfId="5" applyFont="1" applyFill="1" applyBorder="1" applyAlignment="1" applyProtection="1">
      <alignment wrapText="1"/>
      <protection locked="0"/>
    </xf>
    <xf numFmtId="0" fontId="44" fillId="20" borderId="0" xfId="5" applyFont="1" applyFill="1" applyBorder="1" applyAlignment="1" applyProtection="1">
      <alignment horizontal="center" vertical="center" wrapText="1"/>
      <protection locked="0"/>
    </xf>
    <xf numFmtId="0" fontId="44" fillId="20" borderId="0" xfId="5" applyFont="1" applyFill="1" applyBorder="1" applyAlignment="1" applyProtection="1">
      <alignment horizontal="left" vertical="center"/>
      <protection locked="0"/>
    </xf>
    <xf numFmtId="0" fontId="2" fillId="20" borderId="0" xfId="5" applyFont="1" applyFill="1" applyBorder="1" applyAlignment="1" applyProtection="1">
      <alignment horizontal="center" vertical="center"/>
      <protection locked="0"/>
    </xf>
    <xf numFmtId="0" fontId="4" fillId="20" borderId="0" xfId="5" applyFill="1" applyAlignment="1" applyProtection="1">
      <alignment vertical="top"/>
      <protection locked="0"/>
    </xf>
    <xf numFmtId="0" fontId="4" fillId="20" borderId="0" xfId="5" applyFill="1" applyAlignment="1" applyProtection="1">
      <protection locked="0"/>
    </xf>
    <xf numFmtId="0" fontId="2" fillId="21" borderId="0" xfId="5" applyFont="1" applyFill="1" applyBorder="1" applyAlignment="1" applyProtection="1">
      <alignment horizontal="left" vertical="top" wrapText="1"/>
      <protection locked="0"/>
    </xf>
    <xf numFmtId="0" fontId="44" fillId="20" borderId="0" xfId="5" applyFont="1" applyFill="1" applyBorder="1" applyAlignment="1" applyProtection="1">
      <alignment vertical="top"/>
      <protection locked="0"/>
    </xf>
    <xf numFmtId="0" fontId="44" fillId="21" borderId="0" xfId="5" applyFont="1" applyFill="1" applyAlignment="1" applyProtection="1">
      <alignment vertical="top"/>
      <protection locked="0"/>
    </xf>
    <xf numFmtId="0" fontId="0" fillId="16" borderId="4" xfId="0" applyNumberFormat="1" applyFont="1" applyFill="1" applyBorder="1" applyAlignment="1">
      <alignment vertical="center"/>
    </xf>
    <xf numFmtId="0" fontId="79" fillId="24" borderId="58" xfId="5" applyFont="1" applyFill="1" applyBorder="1" applyAlignment="1" applyProtection="1">
      <alignment wrapText="1"/>
      <protection locked="0"/>
    </xf>
    <xf numFmtId="0" fontId="78" fillId="24" borderId="59" xfId="5" applyFont="1" applyFill="1" applyBorder="1" applyAlignment="1" applyProtection="1">
      <alignment horizontal="center" vertical="center" wrapText="1"/>
      <protection locked="0"/>
    </xf>
    <xf numFmtId="0" fontId="78" fillId="24" borderId="59" xfId="5" applyFont="1" applyFill="1" applyBorder="1" applyAlignment="1" applyProtection="1">
      <alignment horizontal="left" vertical="center"/>
      <protection locked="0"/>
    </xf>
    <xf numFmtId="0" fontId="74" fillId="24" borderId="59" xfId="5" applyFont="1" applyFill="1" applyBorder="1" applyAlignment="1" applyProtection="1">
      <alignment horizontal="center" vertical="center" wrapText="1"/>
      <protection locked="0"/>
    </xf>
    <xf numFmtId="0" fontId="74" fillId="24" borderId="59" xfId="5" applyFont="1" applyFill="1" applyBorder="1" applyAlignment="1" applyProtection="1">
      <alignment horizontal="center" vertical="center"/>
      <protection locked="0"/>
    </xf>
    <xf numFmtId="0" fontId="74" fillId="24" borderId="59" xfId="5" applyFont="1" applyFill="1" applyBorder="1" applyAlignment="1" applyProtection="1">
      <protection locked="0"/>
    </xf>
    <xf numFmtId="0" fontId="77" fillId="24" borderId="59" xfId="5" applyFont="1" applyFill="1" applyBorder="1" applyAlignment="1" applyProtection="1">
      <protection locked="0"/>
    </xf>
    <xf numFmtId="0" fontId="77" fillId="24" borderId="60" xfId="5" applyFont="1" applyFill="1" applyBorder="1" applyAlignment="1" applyProtection="1">
      <protection locked="0"/>
    </xf>
    <xf numFmtId="0" fontId="84" fillId="24" borderId="59" xfId="5" applyFont="1" applyFill="1" applyBorder="1" applyAlignment="1" applyProtection="1">
      <alignment horizontal="left" vertical="center"/>
      <protection locked="0"/>
    </xf>
    <xf numFmtId="0" fontId="78" fillId="24" borderId="59" xfId="5" applyFont="1" applyFill="1" applyBorder="1" applyAlignment="1" applyProtection="1">
      <alignment horizontal="center" vertical="top" wrapText="1"/>
      <protection locked="0"/>
    </xf>
    <xf numFmtId="0" fontId="78" fillId="24" borderId="59" xfId="5" applyFont="1" applyFill="1" applyBorder="1" applyAlignment="1" applyProtection="1">
      <alignment horizontal="left" vertical="center" wrapText="1"/>
      <protection locked="0"/>
    </xf>
    <xf numFmtId="0" fontId="79" fillId="24" borderId="61" xfId="5" applyFont="1" applyFill="1" applyBorder="1" applyAlignment="1" applyProtection="1">
      <alignment wrapText="1"/>
      <protection locked="0"/>
    </xf>
    <xf numFmtId="0" fontId="78" fillId="24" borderId="0" xfId="5" applyFont="1" applyFill="1" applyBorder="1" applyAlignment="1" applyProtection="1">
      <alignment horizontal="center" vertical="center" wrapText="1"/>
      <protection locked="0"/>
    </xf>
    <xf numFmtId="0" fontId="78" fillId="24" borderId="0" xfId="5" applyFont="1" applyFill="1" applyBorder="1" applyAlignment="1" applyProtection="1">
      <alignment horizontal="left" vertical="center" wrapText="1"/>
      <protection locked="0"/>
    </xf>
    <xf numFmtId="0" fontId="77" fillId="24" borderId="0" xfId="5" applyFont="1" applyFill="1" applyBorder="1" applyAlignment="1" applyProtection="1">
      <protection locked="0"/>
    </xf>
    <xf numFmtId="0" fontId="77" fillId="24" borderId="62" xfId="5" applyFont="1" applyFill="1" applyBorder="1" applyAlignment="1" applyProtection="1">
      <protection locked="0"/>
    </xf>
    <xf numFmtId="0" fontId="74" fillId="15" borderId="53" xfId="5" applyFont="1" applyFill="1" applyBorder="1" applyAlignment="1" applyProtection="1">
      <alignment horizontal="center" vertical="top" wrapText="1"/>
      <protection locked="0"/>
    </xf>
    <xf numFmtId="43" fontId="53" fillId="16" borderId="10" xfId="1" applyFont="1" applyFill="1" applyBorder="1" applyAlignment="1">
      <alignment horizontal="left"/>
    </xf>
    <xf numFmtId="0" fontId="44" fillId="21" borderId="0" xfId="5" applyFont="1" applyFill="1" applyAlignment="1" applyProtection="1">
      <protection locked="0"/>
    </xf>
    <xf numFmtId="0" fontId="85" fillId="0" borderId="0" xfId="5" applyFont="1" applyFill="1" applyAlignment="1" applyProtection="1">
      <protection locked="0"/>
    </xf>
    <xf numFmtId="0" fontId="85" fillId="0" borderId="0" xfId="5" applyFont="1" applyFill="1" applyAlignment="1" applyProtection="1">
      <alignment vertical="center"/>
      <protection locked="0"/>
    </xf>
    <xf numFmtId="0" fontId="87" fillId="0" borderId="0" xfId="5" applyFont="1" applyFill="1" applyAlignment="1" applyProtection="1">
      <alignment vertical="center"/>
      <protection locked="0"/>
    </xf>
    <xf numFmtId="0" fontId="88" fillId="0" borderId="55" xfId="5" applyFont="1" applyFill="1" applyBorder="1" applyAlignment="1" applyProtection="1">
      <alignment vertical="top"/>
      <protection locked="0"/>
    </xf>
    <xf numFmtId="0" fontId="88" fillId="0" borderId="56" xfId="5" applyFont="1" applyFill="1" applyBorder="1" applyAlignment="1" applyProtection="1">
      <alignment vertical="top"/>
      <protection locked="0"/>
    </xf>
    <xf numFmtId="0" fontId="88" fillId="0" borderId="57" xfId="5" applyFont="1" applyFill="1" applyBorder="1" applyAlignment="1" applyProtection="1">
      <alignment vertical="top"/>
      <protection locked="0"/>
    </xf>
    <xf numFmtId="0" fontId="87" fillId="0" borderId="0" xfId="5" applyFont="1" applyFill="1" applyAlignment="1" applyProtection="1">
      <protection locked="0"/>
    </xf>
    <xf numFmtId="0" fontId="89" fillId="0" borderId="0" xfId="5" applyFont="1" applyFill="1" applyAlignment="1" applyProtection="1">
      <alignment vertical="top"/>
      <protection locked="0"/>
    </xf>
    <xf numFmtId="0" fontId="87" fillId="0" borderId="0" xfId="5" applyFont="1" applyFill="1" applyAlignment="1" applyProtection="1">
      <alignment vertical="top"/>
      <protection locked="0"/>
    </xf>
    <xf numFmtId="0" fontId="90" fillId="0" borderId="0" xfId="5" applyFont="1" applyFill="1" applyBorder="1" applyAlignment="1" applyProtection="1">
      <alignment horizontal="center" vertical="center"/>
      <protection locked="0"/>
    </xf>
    <xf numFmtId="0" fontId="91" fillId="0" borderId="0" xfId="5" applyFont="1" applyFill="1" applyAlignment="1" applyProtection="1">
      <alignment horizontal="center" vertical="center"/>
      <protection locked="0"/>
    </xf>
    <xf numFmtId="0" fontId="86" fillId="0" borderId="0" xfId="5" applyFont="1" applyFill="1" applyBorder="1" applyAlignment="1" applyProtection="1">
      <alignment horizontal="center" vertical="center"/>
      <protection locked="0"/>
    </xf>
    <xf numFmtId="0" fontId="85" fillId="0" borderId="0" xfId="5" applyFont="1" applyFill="1" applyAlignment="1" applyProtection="1">
      <alignment vertical="top"/>
      <protection locked="0"/>
    </xf>
    <xf numFmtId="0" fontId="87" fillId="0" borderId="58" xfId="5" applyFont="1" applyFill="1" applyBorder="1" applyAlignment="1" applyProtection="1">
      <alignment wrapText="1"/>
      <protection locked="0"/>
    </xf>
    <xf numFmtId="0" fontId="89" fillId="0" borderId="59" xfId="5" applyFont="1" applyFill="1" applyBorder="1" applyAlignment="1" applyProtection="1">
      <alignment horizontal="center" vertical="center" wrapText="1"/>
      <protection locked="0"/>
    </xf>
    <xf numFmtId="0" fontId="92" fillId="0" borderId="59" xfId="5" applyFont="1" applyFill="1" applyBorder="1" applyAlignment="1" applyProtection="1">
      <alignment horizontal="left" vertical="center"/>
      <protection locked="0"/>
    </xf>
    <xf numFmtId="0" fontId="89" fillId="0" borderId="59" xfId="5" applyFont="1" applyFill="1" applyBorder="1" applyAlignment="1" applyProtection="1">
      <alignment horizontal="center" vertical="center"/>
      <protection locked="0"/>
    </xf>
    <xf numFmtId="0" fontId="89" fillId="0" borderId="59" xfId="5" applyFont="1" applyFill="1" applyBorder="1" applyAlignment="1" applyProtection="1">
      <protection locked="0"/>
    </xf>
    <xf numFmtId="0" fontId="87" fillId="0" borderId="59" xfId="5" applyFont="1" applyFill="1" applyBorder="1" applyAlignment="1" applyProtection="1">
      <protection locked="0"/>
    </xf>
    <xf numFmtId="0" fontId="87" fillId="0" borderId="60" xfId="5" applyFont="1" applyFill="1" applyBorder="1" applyAlignment="1" applyProtection="1">
      <protection locked="0"/>
    </xf>
    <xf numFmtId="0" fontId="87" fillId="0" borderId="61" xfId="5" applyFont="1" applyFill="1" applyBorder="1" applyAlignment="1" applyProtection="1">
      <alignment wrapText="1"/>
      <protection locked="0"/>
    </xf>
    <xf numFmtId="0" fontId="87" fillId="0" borderId="0" xfId="5" applyFont="1" applyFill="1" applyBorder="1" applyAlignment="1" applyProtection="1">
      <alignment wrapText="1"/>
      <protection locked="0"/>
    </xf>
    <xf numFmtId="0" fontId="89" fillId="0" borderId="0" xfId="5" applyFont="1" applyFill="1" applyBorder="1" applyAlignment="1" applyProtection="1">
      <alignment vertical="top"/>
      <protection locked="0"/>
    </xf>
    <xf numFmtId="0" fontId="87" fillId="0" borderId="0" xfId="5" applyFont="1" applyFill="1" applyBorder="1" applyAlignment="1" applyProtection="1">
      <alignment vertical="top" wrapText="1"/>
      <protection locked="0"/>
    </xf>
    <xf numFmtId="0" fontId="87" fillId="0" borderId="0" xfId="5" applyFont="1" applyFill="1" applyBorder="1" applyAlignment="1" applyProtection="1">
      <alignment vertical="top"/>
      <protection locked="0"/>
    </xf>
    <xf numFmtId="0" fontId="87" fillId="0" borderId="0" xfId="5" applyFont="1" applyFill="1" applyBorder="1" applyAlignment="1" applyProtection="1">
      <protection locked="0"/>
    </xf>
    <xf numFmtId="0" fontId="87" fillId="0" borderId="62" xfId="5" applyFont="1" applyFill="1" applyBorder="1" applyAlignment="1" applyProtection="1">
      <protection locked="0"/>
    </xf>
    <xf numFmtId="0" fontId="89" fillId="0" borderId="32" xfId="5" applyFont="1" applyFill="1" applyBorder="1" applyAlignment="1" applyProtection="1">
      <alignment horizontal="center" vertical="center" wrapText="1"/>
      <protection locked="0"/>
    </xf>
    <xf numFmtId="4" fontId="87" fillId="0" borderId="32" xfId="2" applyNumberFormat="1" applyFont="1" applyFill="1" applyBorder="1" applyAlignment="1" applyProtection="1">
      <alignment horizontal="center" vertical="center"/>
      <protection locked="0"/>
    </xf>
    <xf numFmtId="170" fontId="87" fillId="0" borderId="32" xfId="7" applyFont="1" applyFill="1" applyBorder="1" applyAlignment="1" applyProtection="1">
      <alignment horizontal="center" vertical="center" wrapText="1"/>
      <protection locked="0"/>
    </xf>
    <xf numFmtId="9" fontId="87" fillId="0" borderId="32" xfId="6" applyFont="1" applyFill="1" applyBorder="1" applyAlignment="1" applyProtection="1">
      <alignment horizontal="center" vertical="center" wrapText="1"/>
      <protection locked="0"/>
    </xf>
    <xf numFmtId="0" fontId="87" fillId="0" borderId="63" xfId="5" applyFont="1" applyFill="1" applyBorder="1" applyAlignment="1" applyProtection="1">
      <alignment wrapText="1"/>
      <protection locked="0"/>
    </xf>
    <xf numFmtId="0" fontId="87" fillId="0" borderId="64" xfId="5" applyFont="1" applyFill="1" applyBorder="1" applyAlignment="1" applyProtection="1">
      <alignment wrapText="1"/>
      <protection locked="0"/>
    </xf>
    <xf numFmtId="0" fontId="93" fillId="0" borderId="64" xfId="5" applyFont="1" applyFill="1" applyBorder="1" applyAlignment="1" applyProtection="1">
      <alignment vertical="top"/>
      <protection locked="0"/>
    </xf>
    <xf numFmtId="0" fontId="87" fillId="0" borderId="64" xfId="5" applyFont="1" applyFill="1" applyBorder="1" applyAlignment="1" applyProtection="1">
      <alignment vertical="top" wrapText="1"/>
      <protection locked="0"/>
    </xf>
    <xf numFmtId="0" fontId="87" fillId="0" borderId="64" xfId="5" applyFont="1" applyFill="1" applyBorder="1" applyAlignment="1" applyProtection="1">
      <alignment vertical="top"/>
      <protection locked="0"/>
    </xf>
    <xf numFmtId="0" fontId="87" fillId="0" borderId="64" xfId="5" applyFont="1" applyFill="1" applyBorder="1" applyAlignment="1" applyProtection="1">
      <protection locked="0"/>
    </xf>
    <xf numFmtId="0" fontId="87" fillId="0" borderId="65" xfId="5" applyFont="1" applyFill="1" applyBorder="1" applyAlignment="1" applyProtection="1">
      <protection locked="0"/>
    </xf>
    <xf numFmtId="0" fontId="93" fillId="0" borderId="58" xfId="5" applyFont="1" applyFill="1" applyBorder="1" applyAlignment="1" applyProtection="1">
      <alignment wrapText="1"/>
      <protection locked="0"/>
    </xf>
    <xf numFmtId="0" fontId="92" fillId="0" borderId="59" xfId="5" applyFont="1" applyFill="1" applyBorder="1" applyAlignment="1" applyProtection="1">
      <alignment horizontal="center" vertical="center" wrapText="1"/>
      <protection locked="0"/>
    </xf>
    <xf numFmtId="0" fontId="89" fillId="0" borderId="53" xfId="5" applyFont="1" applyFill="1" applyBorder="1" applyAlignment="1" applyProtection="1">
      <alignment vertical="top" wrapText="1"/>
      <protection locked="0"/>
    </xf>
    <xf numFmtId="0" fontId="89" fillId="0" borderId="0" xfId="5" applyFont="1" applyFill="1" applyBorder="1" applyAlignment="1" applyProtection="1">
      <alignment vertical="top" wrapText="1"/>
      <protection locked="0"/>
    </xf>
    <xf numFmtId="0" fontId="87" fillId="0" borderId="66" xfId="5" applyFont="1" applyFill="1" applyBorder="1" applyAlignment="1" applyProtection="1">
      <alignment vertical="center"/>
      <protection locked="0"/>
    </xf>
    <xf numFmtId="0" fontId="87" fillId="0" borderId="67" xfId="5" applyFont="1" applyFill="1" applyBorder="1" applyAlignment="1" applyProtection="1">
      <alignment vertical="center" wrapText="1"/>
      <protection locked="0"/>
    </xf>
    <xf numFmtId="0" fontId="87" fillId="0" borderId="67" xfId="5" applyFont="1" applyFill="1" applyBorder="1" applyAlignment="1" applyProtection="1">
      <alignment vertical="center"/>
      <protection locked="0"/>
    </xf>
    <xf numFmtId="0" fontId="87" fillId="0" borderId="68" xfId="5" applyFont="1" applyFill="1" applyBorder="1" applyAlignment="1" applyProtection="1">
      <alignment vertical="center"/>
      <protection locked="0"/>
    </xf>
    <xf numFmtId="0" fontId="87" fillId="0" borderId="69" xfId="5" applyFont="1" applyFill="1" applyBorder="1" applyAlignment="1" applyProtection="1">
      <alignment vertical="center" wrapText="1"/>
      <protection locked="0"/>
    </xf>
    <xf numFmtId="0" fontId="89" fillId="0" borderId="0" xfId="5" applyFont="1" applyFill="1" applyBorder="1" applyAlignment="1" applyProtection="1">
      <protection locked="0"/>
    </xf>
    <xf numFmtId="0" fontId="89" fillId="0" borderId="70" xfId="5" applyFont="1" applyFill="1" applyBorder="1" applyAlignment="1" applyProtection="1">
      <alignment horizontal="center" vertical="center" wrapText="1"/>
      <protection locked="0"/>
    </xf>
    <xf numFmtId="0" fontId="89" fillId="0" borderId="49" xfId="5" applyFont="1" applyFill="1" applyBorder="1" applyAlignment="1" applyProtection="1">
      <alignment horizontal="center" vertical="center" wrapText="1"/>
      <protection locked="0"/>
    </xf>
    <xf numFmtId="0" fontId="89" fillId="0" borderId="50" xfId="5" applyFont="1" applyFill="1" applyBorder="1" applyAlignment="1" applyProtection="1">
      <alignment horizontal="center" vertical="center" wrapText="1"/>
      <protection locked="0"/>
    </xf>
    <xf numFmtId="43" fontId="23" fillId="0" borderId="45" xfId="1" applyFont="1" applyFill="1" applyBorder="1" applyAlignment="1" applyProtection="1">
      <alignment horizontal="left" vertical="top"/>
      <protection locked="0"/>
    </xf>
    <xf numFmtId="0" fontId="89" fillId="0" borderId="0" xfId="5" applyFont="1" applyFill="1" applyBorder="1" applyAlignment="1" applyProtection="1">
      <alignment horizontal="right" vertical="top"/>
      <protection locked="0"/>
    </xf>
    <xf numFmtId="176" fontId="89" fillId="0" borderId="0" xfId="5" applyNumberFormat="1" applyFont="1" applyFill="1" applyBorder="1" applyAlignment="1" applyProtection="1">
      <alignment horizontal="right" vertical="top"/>
      <protection locked="0"/>
    </xf>
    <xf numFmtId="0" fontId="87" fillId="0" borderId="61" xfId="5" applyFont="1" applyFill="1" applyBorder="1" applyAlignment="1" applyProtection="1">
      <protection locked="0"/>
    </xf>
    <xf numFmtId="0" fontId="89" fillId="0" borderId="0" xfId="5" applyFont="1" applyFill="1" applyBorder="1" applyAlignment="1" applyProtection="1">
      <alignment horizontal="left" vertical="top" wrapText="1"/>
      <protection locked="0"/>
    </xf>
    <xf numFmtId="176" fontId="23" fillId="0" borderId="45" xfId="1" applyNumberFormat="1" applyFont="1" applyFill="1" applyBorder="1" applyAlignment="1" applyProtection="1">
      <alignment horizontal="left" vertical="top"/>
      <protection locked="0"/>
    </xf>
    <xf numFmtId="43" fontId="23" fillId="0" borderId="45" xfId="1" applyFont="1" applyFill="1" applyBorder="1" applyAlignment="1" applyProtection="1">
      <alignment horizontal="right" vertical="top"/>
      <protection locked="0"/>
    </xf>
    <xf numFmtId="0" fontId="87" fillId="0" borderId="56" xfId="5" applyFont="1" applyFill="1" applyBorder="1" applyAlignment="1" applyProtection="1">
      <alignment vertical="center"/>
      <protection locked="0"/>
    </xf>
    <xf numFmtId="0" fontId="87" fillId="0" borderId="0" xfId="5" applyFont="1" applyFill="1" applyBorder="1" applyAlignment="1" applyProtection="1">
      <alignment vertical="center"/>
      <protection locked="0"/>
    </xf>
    <xf numFmtId="0" fontId="87" fillId="0" borderId="63" xfId="5" applyFont="1" applyFill="1" applyBorder="1" applyAlignment="1" applyProtection="1">
      <protection locked="0"/>
    </xf>
    <xf numFmtId="0" fontId="85" fillId="0" borderId="61" xfId="5" applyFont="1" applyFill="1" applyBorder="1" applyAlignment="1" applyProtection="1">
      <protection locked="0"/>
    </xf>
    <xf numFmtId="0" fontId="85" fillId="0" borderId="0" xfId="5" applyFont="1" applyFill="1" applyBorder="1" applyAlignment="1" applyProtection="1">
      <protection locked="0"/>
    </xf>
    <xf numFmtId="0" fontId="85" fillId="0" borderId="62" xfId="5" applyFont="1" applyFill="1" applyBorder="1" applyAlignment="1" applyProtection="1">
      <protection locked="0"/>
    </xf>
    <xf numFmtId="0" fontId="85" fillId="0" borderId="63" xfId="5" applyFont="1" applyFill="1" applyBorder="1" applyAlignment="1" applyProtection="1">
      <protection locked="0"/>
    </xf>
    <xf numFmtId="0" fontId="85" fillId="0" borderId="64" xfId="5" applyFont="1" applyFill="1" applyBorder="1" applyAlignment="1" applyProtection="1">
      <protection locked="0"/>
    </xf>
    <xf numFmtId="0" fontId="85" fillId="0" borderId="64" xfId="5" applyFont="1" applyFill="1" applyBorder="1" applyAlignment="1" applyProtection="1">
      <alignment vertical="top"/>
      <protection locked="0"/>
    </xf>
    <xf numFmtId="0" fontId="85" fillId="0" borderId="65" xfId="5" applyFont="1" applyFill="1" applyBorder="1" applyAlignment="1" applyProtection="1">
      <protection locked="0"/>
    </xf>
    <xf numFmtId="0" fontId="85" fillId="0" borderId="0" xfId="5" applyFont="1" applyFill="1" applyBorder="1" applyAlignment="1" applyProtection="1">
      <alignment vertical="top"/>
      <protection locked="0"/>
    </xf>
    <xf numFmtId="170" fontId="63" fillId="0" borderId="32" xfId="7" applyFont="1" applyFill="1" applyBorder="1" applyAlignment="1" applyProtection="1">
      <alignment horizontal="center" vertical="center"/>
      <protection locked="0"/>
    </xf>
    <xf numFmtId="0" fontId="95" fillId="0" borderId="0" xfId="5" applyFont="1" applyFill="1" applyBorder="1" applyAlignment="1" applyProtection="1">
      <alignment vertical="top"/>
      <protection locked="0"/>
    </xf>
    <xf numFmtId="0" fontId="95" fillId="0" borderId="0" xfId="5" applyFont="1" applyFill="1" applyAlignment="1" applyProtection="1">
      <protection locked="0"/>
    </xf>
    <xf numFmtId="0" fontId="93" fillId="0" borderId="61" xfId="5" applyFont="1" applyFill="1" applyBorder="1" applyAlignment="1" applyProtection="1">
      <alignment wrapText="1"/>
      <protection locked="0"/>
    </xf>
    <xf numFmtId="0" fontId="92" fillId="0" borderId="0" xfId="5" applyFont="1" applyFill="1" applyBorder="1" applyAlignment="1" applyProtection="1">
      <alignment horizontal="center" vertical="center" wrapText="1"/>
      <protection locked="0"/>
    </xf>
    <xf numFmtId="0" fontId="92" fillId="0" borderId="0" xfId="5" applyFont="1" applyFill="1" applyBorder="1" applyAlignment="1" applyProtection="1">
      <alignment horizontal="left" vertical="center"/>
      <protection locked="0"/>
    </xf>
    <xf numFmtId="0" fontId="89" fillId="0" borderId="0" xfId="5" applyFont="1" applyFill="1" applyBorder="1" applyAlignment="1" applyProtection="1">
      <alignment horizontal="center" vertical="center" wrapText="1"/>
      <protection locked="0"/>
    </xf>
    <xf numFmtId="0" fontId="89" fillId="0" borderId="0" xfId="5" applyFont="1" applyFill="1" applyBorder="1" applyAlignment="1" applyProtection="1">
      <alignment horizontal="center" vertical="center"/>
      <protection locked="0"/>
    </xf>
    <xf numFmtId="170" fontId="85" fillId="0" borderId="0" xfId="5" applyNumberFormat="1" applyFont="1" applyFill="1" applyBorder="1" applyAlignment="1" applyProtection="1">
      <protection locked="0"/>
    </xf>
    <xf numFmtId="0" fontId="85" fillId="0" borderId="0" xfId="5" applyFont="1" applyFill="1" applyBorder="1" applyAlignment="1" applyProtection="1">
      <alignment horizontal="center" vertical="top"/>
      <protection locked="0"/>
    </xf>
    <xf numFmtId="0" fontId="85" fillId="0" borderId="56" xfId="5" applyFont="1" applyFill="1" applyBorder="1" applyAlignment="1" applyProtection="1">
      <alignment horizontal="center" vertical="top"/>
      <protection locked="0"/>
    </xf>
    <xf numFmtId="0" fontId="92" fillId="0" borderId="0" xfId="5" applyFont="1" applyFill="1" applyBorder="1" applyAlignment="1" applyProtection="1">
      <alignment vertical="top"/>
      <protection locked="0"/>
    </xf>
    <xf numFmtId="0" fontId="93" fillId="0" borderId="0" xfId="5" applyFont="1" applyFill="1" applyBorder="1" applyAlignment="1" applyProtection="1">
      <alignment horizontal="left" vertical="top"/>
      <protection locked="0"/>
    </xf>
    <xf numFmtId="0" fontId="92" fillId="0" borderId="0" xfId="5" applyFont="1" applyFill="1" applyAlignment="1" applyProtection="1">
      <alignment vertical="top"/>
      <protection locked="0"/>
    </xf>
    <xf numFmtId="0" fontId="88" fillId="0" borderId="0" xfId="5" applyFont="1" applyFill="1" applyAlignment="1" applyProtection="1">
      <alignment vertical="top"/>
      <protection locked="0"/>
    </xf>
    <xf numFmtId="0" fontId="95" fillId="0" borderId="0" xfId="5" applyFont="1" applyFill="1" applyAlignment="1" applyProtection="1">
      <alignment vertical="top"/>
      <protection locked="0"/>
    </xf>
    <xf numFmtId="0" fontId="89" fillId="0" borderId="71" xfId="5" applyFont="1" applyFill="1" applyBorder="1" applyAlignment="1" applyProtection="1">
      <alignment horizontal="center" vertical="center" wrapText="1"/>
      <protection locked="0"/>
    </xf>
    <xf numFmtId="0" fontId="92" fillId="0" borderId="59" xfId="5" applyFont="1" applyFill="1" applyBorder="1" applyAlignment="1" applyProtection="1">
      <alignment horizontal="center" vertical="top" wrapText="1"/>
      <protection locked="0"/>
    </xf>
    <xf numFmtId="0" fontId="92" fillId="0" borderId="59" xfId="5" applyFont="1" applyFill="1" applyBorder="1" applyAlignment="1" applyProtection="1">
      <alignment horizontal="left" vertical="center" wrapText="1"/>
      <protection locked="0"/>
    </xf>
    <xf numFmtId="0" fontId="87" fillId="0" borderId="64" xfId="5" applyFont="1" applyFill="1" applyBorder="1" applyAlignment="1" applyProtection="1">
      <alignment horizontal="justify" vertical="top"/>
      <protection locked="0"/>
    </xf>
    <xf numFmtId="0" fontId="87" fillId="0" borderId="0" xfId="5" applyFont="1" applyFill="1" applyBorder="1" applyAlignment="1" applyProtection="1">
      <alignment horizontal="justify" vertical="top"/>
      <protection locked="0"/>
    </xf>
    <xf numFmtId="0" fontId="92" fillId="0" borderId="0" xfId="5" applyFont="1" applyFill="1" applyBorder="1" applyAlignment="1" applyProtection="1">
      <alignment horizontal="left" vertical="center" wrapText="1"/>
      <protection locked="0"/>
    </xf>
    <xf numFmtId="0" fontId="86" fillId="0" borderId="0" xfId="5" applyFont="1" applyFill="1" applyAlignment="1" applyProtection="1">
      <alignment horizontal="center" vertical="center"/>
      <protection locked="0"/>
    </xf>
    <xf numFmtId="0" fontId="88" fillId="0" borderId="59" xfId="5" applyFont="1" applyFill="1" applyBorder="1" applyAlignment="1" applyProtection="1">
      <alignment horizontal="left" vertical="center"/>
      <protection locked="0"/>
    </xf>
    <xf numFmtId="0" fontId="95" fillId="0" borderId="61" xfId="5" applyFont="1" applyFill="1" applyBorder="1" applyAlignment="1" applyProtection="1">
      <protection locked="0"/>
    </xf>
    <xf numFmtId="0" fontId="95" fillId="0" borderId="0" xfId="5" applyFont="1" applyFill="1" applyBorder="1" applyAlignment="1" applyProtection="1">
      <protection locked="0"/>
    </xf>
    <xf numFmtId="0" fontId="95" fillId="0" borderId="62" xfId="5" applyFont="1" applyFill="1" applyBorder="1" applyAlignment="1" applyProtection="1">
      <protection locked="0"/>
    </xf>
    <xf numFmtId="0" fontId="95" fillId="0" borderId="66" xfId="5" applyFont="1" applyFill="1" applyBorder="1" applyAlignment="1" applyProtection="1">
      <alignment vertical="top"/>
      <protection locked="0"/>
    </xf>
    <xf numFmtId="0" fontId="85" fillId="0" borderId="67" xfId="5" applyFont="1" applyFill="1" applyBorder="1" applyAlignment="1" applyProtection="1">
      <alignment vertical="top"/>
      <protection locked="0"/>
    </xf>
    <xf numFmtId="0" fontId="85" fillId="0" borderId="67" xfId="5" applyFont="1" applyFill="1" applyBorder="1" applyAlignment="1" applyProtection="1">
      <protection locked="0"/>
    </xf>
    <xf numFmtId="0" fontId="85" fillId="0" borderId="75" xfId="5" applyFont="1" applyFill="1" applyBorder="1" applyAlignment="1" applyProtection="1">
      <protection locked="0"/>
    </xf>
    <xf numFmtId="166" fontId="87" fillId="0" borderId="45" xfId="2" applyFont="1" applyFill="1" applyBorder="1" applyAlignment="1" applyProtection="1">
      <alignment horizontal="right" vertical="top" wrapText="1"/>
      <protection locked="0"/>
    </xf>
    <xf numFmtId="166" fontId="87" fillId="0" borderId="45" xfId="2" applyFont="1" applyFill="1" applyBorder="1" applyAlignment="1" applyProtection="1">
      <alignment horizontal="right" vertical="top"/>
      <protection locked="0"/>
    </xf>
    <xf numFmtId="166" fontId="87" fillId="0" borderId="45" xfId="2" applyFont="1" applyFill="1" applyBorder="1" applyAlignment="1" applyProtection="1">
      <alignment horizontal="right"/>
      <protection locked="0"/>
    </xf>
    <xf numFmtId="166" fontId="87" fillId="0" borderId="0" xfId="2" applyFont="1" applyFill="1" applyBorder="1" applyAlignment="1" applyProtection="1">
      <alignment horizontal="right"/>
      <protection locked="0"/>
    </xf>
    <xf numFmtId="0" fontId="93" fillId="0" borderId="0" xfId="5" applyFont="1" applyFill="1" applyAlignment="1" applyProtection="1">
      <alignment vertical="top"/>
      <protection locked="0"/>
    </xf>
    <xf numFmtId="0" fontId="89" fillId="0" borderId="76" xfId="5" applyFont="1" applyFill="1" applyBorder="1" applyAlignment="1" applyProtection="1">
      <alignment horizontal="left" vertical="top"/>
      <protection locked="0"/>
    </xf>
    <xf numFmtId="0" fontId="89" fillId="0" borderId="76" xfId="5" applyFont="1" applyFill="1" applyBorder="1" applyAlignment="1" applyProtection="1">
      <alignment horizontal="left" vertical="top" wrapText="1"/>
      <protection locked="0"/>
    </xf>
    <xf numFmtId="0" fontId="89" fillId="0" borderId="76" xfId="5" applyFont="1" applyFill="1" applyBorder="1" applyAlignment="1" applyProtection="1">
      <alignment horizontal="center" vertical="top" wrapText="1"/>
      <protection locked="0"/>
    </xf>
    <xf numFmtId="0" fontId="89" fillId="0" borderId="0" xfId="5" applyFont="1" applyFill="1" applyBorder="1" applyAlignment="1" applyProtection="1">
      <alignment horizontal="center" vertical="top" wrapText="1"/>
      <protection locked="0"/>
    </xf>
    <xf numFmtId="175" fontId="89" fillId="0" borderId="0" xfId="5" applyNumberFormat="1" applyFont="1" applyFill="1" applyBorder="1" applyAlignment="1" applyProtection="1">
      <alignment horizontal="center" vertical="top" wrapText="1"/>
      <protection locked="0"/>
    </xf>
    <xf numFmtId="0" fontId="85" fillId="0" borderId="0" xfId="5" applyFont="1" applyFill="1" applyAlignment="1" applyProtection="1">
      <alignment horizontal="center"/>
      <protection locked="0"/>
    </xf>
    <xf numFmtId="43" fontId="87" fillId="0" borderId="45" xfId="1" applyFont="1" applyFill="1" applyBorder="1" applyAlignment="1" applyProtection="1">
      <alignment horizontal="left" vertical="top" wrapText="1"/>
      <protection locked="0"/>
    </xf>
    <xf numFmtId="9" fontId="23" fillId="0" borderId="45" xfId="6" applyFont="1" applyFill="1" applyBorder="1" applyAlignment="1" applyProtection="1">
      <alignment horizontal="center" vertical="top" wrapText="1"/>
      <protection locked="0"/>
    </xf>
    <xf numFmtId="0" fontId="87" fillId="0" borderId="45" xfId="5" applyFont="1" applyFill="1" applyBorder="1" applyAlignment="1" applyProtection="1">
      <alignment horizontal="left" vertical="top" wrapText="1"/>
      <protection locked="0"/>
    </xf>
    <xf numFmtId="0" fontId="88" fillId="0" borderId="59" xfId="5" applyFont="1" applyFill="1" applyBorder="1" applyAlignment="1" applyProtection="1">
      <alignment horizontal="left" vertical="top" wrapText="1"/>
      <protection locked="0"/>
    </xf>
    <xf numFmtId="0" fontId="89" fillId="0" borderId="71" xfId="5" applyFont="1" applyFill="1" applyBorder="1" applyAlignment="1" applyProtection="1">
      <alignment horizontal="center" vertical="top"/>
      <protection locked="0"/>
    </xf>
    <xf numFmtId="170" fontId="85" fillId="0" borderId="45" xfId="7" applyFont="1" applyFill="1" applyBorder="1" applyAlignment="1" applyProtection="1">
      <alignment horizontal="center" vertical="top"/>
      <protection locked="0"/>
    </xf>
    <xf numFmtId="0" fontId="88" fillId="0" borderId="0" xfId="5" applyFont="1" applyFill="1" applyBorder="1" applyAlignment="1" applyProtection="1">
      <alignment horizontal="left" vertical="center"/>
      <protection locked="0"/>
    </xf>
    <xf numFmtId="0" fontId="89" fillId="0" borderId="66" xfId="5" applyFont="1" applyFill="1" applyBorder="1" applyAlignment="1" applyProtection="1">
      <alignment horizontal="center" vertical="center" wrapText="1"/>
      <protection locked="0"/>
    </xf>
    <xf numFmtId="0" fontId="95" fillId="0" borderId="66" xfId="5" applyFont="1" applyFill="1" applyBorder="1" applyAlignment="1" applyProtection="1">
      <alignment horizontal="center" vertical="center" wrapText="1"/>
      <protection locked="0"/>
    </xf>
    <xf numFmtId="0" fontId="96" fillId="0" borderId="45" xfId="5" applyFont="1" applyFill="1" applyBorder="1" applyAlignment="1" applyProtection="1">
      <alignment horizontal="center" vertical="center" wrapText="1"/>
      <protection locked="0"/>
    </xf>
    <xf numFmtId="3" fontId="23" fillId="0" borderId="45" xfId="6" applyNumberFormat="1" applyFont="1" applyFill="1" applyBorder="1" applyAlignment="1" applyProtection="1">
      <alignment horizontal="center" vertical="center" wrapText="1"/>
      <protection locked="0"/>
    </xf>
    <xf numFmtId="9" fontId="23" fillId="0" borderId="45" xfId="6" applyFont="1" applyFill="1" applyBorder="1" applyAlignment="1" applyProtection="1">
      <alignment horizontal="center" vertical="center" wrapText="1"/>
      <protection locked="0"/>
    </xf>
    <xf numFmtId="0" fontId="97" fillId="0" borderId="0" xfId="5" applyFont="1" applyFill="1" applyAlignment="1" applyProtection="1">
      <protection locked="0"/>
    </xf>
    <xf numFmtId="0" fontId="91" fillId="0" borderId="0" xfId="5" applyFont="1" applyFill="1" applyBorder="1" applyAlignment="1" applyProtection="1">
      <alignment horizontal="center" vertical="center"/>
      <protection locked="0"/>
    </xf>
    <xf numFmtId="0" fontId="88" fillId="0" borderId="0" xfId="5" applyFont="1" applyFill="1" applyBorder="1" applyAlignment="1" applyProtection="1">
      <alignment horizontal="center" vertical="center"/>
      <protection locked="0"/>
    </xf>
    <xf numFmtId="0" fontId="91" fillId="0" borderId="0" xfId="5" applyFont="1" applyFill="1" applyAlignment="1" applyProtection="1">
      <alignment vertical="top"/>
      <protection locked="0"/>
    </xf>
    <xf numFmtId="0" fontId="97" fillId="0" borderId="0" xfId="5" applyFont="1" applyFill="1" applyAlignment="1" applyProtection="1">
      <alignment vertical="top"/>
      <protection locked="0"/>
    </xf>
    <xf numFmtId="0" fontId="5" fillId="0" borderId="0" xfId="5" applyFont="1" applyFill="1" applyAlignment="1" applyProtection="1">
      <alignment horizontal="right"/>
      <protection locked="0"/>
    </xf>
    <xf numFmtId="0" fontId="13" fillId="0" borderId="33" xfId="5" applyFont="1" applyFill="1" applyBorder="1" applyAlignment="1" applyProtection="1">
      <alignment vertical="center"/>
      <protection locked="0"/>
    </xf>
    <xf numFmtId="0" fontId="10" fillId="0" borderId="34" xfId="5" applyFont="1" applyFill="1" applyBorder="1" applyProtection="1">
      <protection locked="0"/>
    </xf>
    <xf numFmtId="0" fontId="13" fillId="0" borderId="35" xfId="5" applyFont="1" applyFill="1" applyBorder="1" applyAlignment="1" applyProtection="1">
      <alignment vertical="center"/>
      <protection locked="0"/>
    </xf>
    <xf numFmtId="0" fontId="10" fillId="0" borderId="36" xfId="5" applyFont="1" applyFill="1" applyBorder="1" applyProtection="1">
      <protection locked="0"/>
    </xf>
    <xf numFmtId="0" fontId="13" fillId="0" borderId="38" xfId="5" applyFont="1" applyFill="1" applyBorder="1" applyAlignment="1" applyProtection="1">
      <alignment horizontal="left" vertical="center"/>
      <protection locked="0"/>
    </xf>
    <xf numFmtId="0" fontId="14" fillId="0" borderId="41" xfId="5" applyFont="1" applyFill="1" applyBorder="1" applyAlignment="1" applyProtection="1">
      <alignment horizontal="center" vertical="center"/>
      <protection locked="0"/>
    </xf>
    <xf numFmtId="169" fontId="14" fillId="0" borderId="41" xfId="5" applyNumberFormat="1" applyFont="1" applyFill="1" applyBorder="1" applyAlignment="1" applyProtection="1">
      <alignment horizontal="center" vertical="center"/>
      <protection locked="0"/>
    </xf>
    <xf numFmtId="0" fontId="18" fillId="0" borderId="42" xfId="5" applyFont="1" applyFill="1" applyBorder="1" applyAlignment="1" applyProtection="1">
      <alignment horizontal="center"/>
      <protection locked="0"/>
    </xf>
    <xf numFmtId="3" fontId="6" fillId="0" borderId="43" xfId="5" applyNumberFormat="1" applyFont="1" applyFill="1" applyBorder="1" applyAlignment="1" applyProtection="1">
      <alignment horizontal="right"/>
      <protection locked="0"/>
    </xf>
    <xf numFmtId="0" fontId="19" fillId="0" borderId="45" xfId="5" applyFont="1" applyFill="1" applyBorder="1" applyAlignment="1" applyProtection="1">
      <alignment horizontal="center"/>
      <protection locked="0"/>
    </xf>
    <xf numFmtId="3" fontId="6" fillId="0" borderId="42" xfId="5" applyNumberFormat="1" applyFont="1" applyFill="1" applyBorder="1" applyAlignment="1" applyProtection="1">
      <alignment horizontal="right"/>
      <protection locked="0"/>
    </xf>
    <xf numFmtId="3" fontId="6" fillId="0" borderId="44" xfId="5" applyNumberFormat="1" applyFont="1" applyFill="1" applyBorder="1" applyAlignment="1" applyProtection="1">
      <alignment horizontal="right"/>
      <protection locked="0"/>
    </xf>
    <xf numFmtId="0" fontId="20" fillId="0" borderId="32" xfId="5" applyFont="1" applyFill="1" applyBorder="1" applyAlignment="1" applyProtection="1">
      <alignment wrapText="1"/>
      <protection locked="0"/>
    </xf>
    <xf numFmtId="3" fontId="6" fillId="0" borderId="45" xfId="5" applyNumberFormat="1" applyFont="1" applyFill="1" applyBorder="1" applyAlignment="1" applyProtection="1">
      <alignment horizontal="right"/>
      <protection locked="0"/>
    </xf>
    <xf numFmtId="3" fontId="6" fillId="0" borderId="45" xfId="5" applyNumberFormat="1" applyFont="1" applyFill="1" applyBorder="1" applyAlignment="1" applyProtection="1">
      <alignment horizontal="right"/>
      <protection locked="0" hidden="1"/>
    </xf>
    <xf numFmtId="3" fontId="6" fillId="0" borderId="32" xfId="5" applyNumberFormat="1" applyFont="1" applyFill="1" applyBorder="1" applyAlignment="1" applyProtection="1">
      <alignment horizontal="right"/>
      <protection locked="0" hidden="1"/>
    </xf>
    <xf numFmtId="0" fontId="14" fillId="0" borderId="45" xfId="5" applyFont="1" applyFill="1" applyBorder="1" applyAlignment="1" applyProtection="1">
      <alignment horizontal="right" vertical="center"/>
      <protection locked="0"/>
    </xf>
    <xf numFmtId="0" fontId="20" fillId="0" borderId="32" xfId="5" applyFont="1" applyFill="1" applyBorder="1" applyAlignment="1" applyProtection="1">
      <alignment vertical="top" wrapText="1"/>
      <protection locked="0"/>
    </xf>
    <xf numFmtId="3" fontId="6" fillId="0" borderId="46" xfId="5" applyNumberFormat="1" applyFont="1" applyFill="1" applyBorder="1" applyAlignment="1" applyProtection="1">
      <alignment horizontal="right"/>
      <protection locked="0"/>
    </xf>
    <xf numFmtId="3" fontId="6" fillId="0" borderId="46" xfId="5" applyNumberFormat="1" applyFont="1" applyFill="1" applyBorder="1" applyAlignment="1" applyProtection="1">
      <alignment horizontal="right"/>
      <protection locked="0" hidden="1"/>
    </xf>
    <xf numFmtId="0" fontId="22" fillId="0" borderId="45" xfId="5" applyFont="1" applyFill="1" applyBorder="1" applyAlignment="1" applyProtection="1">
      <alignment horizontal="right" vertical="center"/>
      <protection locked="0"/>
    </xf>
    <xf numFmtId="0" fontId="5" fillId="0" borderId="0" xfId="5" applyFont="1" applyFill="1" applyAlignment="1" applyProtection="1">
      <alignment vertical="center"/>
      <protection locked="0"/>
    </xf>
    <xf numFmtId="0" fontId="18" fillId="0" borderId="32" xfId="5" applyFont="1" applyFill="1" applyBorder="1" applyAlignment="1" applyProtection="1">
      <alignment horizontal="center"/>
      <protection locked="0"/>
    </xf>
    <xf numFmtId="0" fontId="19" fillId="0" borderId="32" xfId="5" applyFont="1" applyFill="1" applyBorder="1" applyAlignment="1" applyProtection="1">
      <alignment horizontal="center"/>
      <protection locked="0"/>
    </xf>
    <xf numFmtId="3" fontId="23" fillId="0" borderId="48" xfId="5" applyNumberFormat="1" applyFont="1" applyFill="1" applyBorder="1" applyAlignment="1" applyProtection="1">
      <alignment horizontal="right"/>
      <protection locked="0"/>
    </xf>
    <xf numFmtId="0" fontId="19" fillId="0" borderId="32" xfId="5" applyFont="1" applyFill="1" applyBorder="1" applyAlignment="1" applyProtection="1">
      <alignment vertical="top" wrapText="1"/>
      <protection locked="0"/>
    </xf>
    <xf numFmtId="0" fontId="19" fillId="0" borderId="32" xfId="5" applyFont="1" applyFill="1" applyBorder="1" applyAlignment="1" applyProtection="1">
      <alignment wrapText="1"/>
      <protection locked="0"/>
    </xf>
    <xf numFmtId="0" fontId="20" fillId="0" borderId="32" xfId="5" applyFont="1" applyFill="1" applyBorder="1" applyAlignment="1" applyProtection="1">
      <alignment vertical="center" wrapText="1"/>
      <protection locked="0"/>
    </xf>
    <xf numFmtId="3" fontId="6" fillId="0" borderId="48" xfId="5" applyNumberFormat="1" applyFont="1" applyFill="1" applyBorder="1" applyAlignment="1" applyProtection="1">
      <alignment horizontal="right" vertical="center"/>
      <protection locked="0"/>
    </xf>
    <xf numFmtId="0" fontId="14" fillId="0" borderId="45" xfId="5" applyFont="1" applyFill="1" applyBorder="1" applyAlignment="1" applyProtection="1">
      <alignment horizontal="right"/>
      <protection locked="0"/>
    </xf>
    <xf numFmtId="0" fontId="5" fillId="0" borderId="0" xfId="5" applyFont="1" applyFill="1" applyProtection="1">
      <protection locked="0"/>
    </xf>
    <xf numFmtId="0" fontId="20" fillId="0" borderId="32" xfId="5" applyFont="1" applyFill="1" applyBorder="1" applyProtection="1">
      <protection locked="0"/>
    </xf>
    <xf numFmtId="0" fontId="14" fillId="0" borderId="51" xfId="5" applyFont="1" applyFill="1" applyBorder="1" applyAlignment="1" applyProtection="1">
      <alignment horizontal="right"/>
      <protection locked="0"/>
    </xf>
    <xf numFmtId="0" fontId="25" fillId="0" borderId="0" xfId="5" applyFont="1" applyFill="1" applyProtection="1">
      <protection locked="0"/>
    </xf>
    <xf numFmtId="0" fontId="5" fillId="0" borderId="31" xfId="5" applyFont="1" applyFill="1" applyBorder="1" applyProtection="1">
      <protection locked="0"/>
    </xf>
    <xf numFmtId="0" fontId="6" fillId="0" borderId="32" xfId="5" applyFont="1" applyFill="1" applyBorder="1" applyProtection="1">
      <protection locked="0"/>
    </xf>
    <xf numFmtId="171" fontId="6" fillId="0" borderId="45" xfId="5" applyNumberFormat="1" applyFont="1" applyFill="1" applyBorder="1" applyAlignment="1" applyProtection="1">
      <alignment horizontal="right"/>
      <protection locked="0"/>
    </xf>
    <xf numFmtId="0" fontId="5" fillId="0" borderId="32" xfId="5" applyFont="1" applyFill="1" applyBorder="1" applyProtection="1">
      <protection locked="0"/>
    </xf>
    <xf numFmtId="171" fontId="5" fillId="0" borderId="32" xfId="7" applyNumberFormat="1" applyFont="1" applyFill="1" applyBorder="1" applyAlignment="1" applyProtection="1">
      <alignment horizontal="center"/>
      <protection locked="0"/>
    </xf>
    <xf numFmtId="173" fontId="5" fillId="0" borderId="32" xfId="4" applyFont="1" applyFill="1" applyBorder="1" applyAlignment="1" applyProtection="1">
      <protection locked="0"/>
    </xf>
    <xf numFmtId="170" fontId="5" fillId="0" borderId="32" xfId="7" applyFont="1" applyFill="1" applyBorder="1" applyAlignment="1" applyProtection="1">
      <alignment horizontal="center"/>
      <protection locked="0"/>
    </xf>
    <xf numFmtId="170" fontId="5" fillId="0" borderId="45" xfId="7" applyFont="1" applyFill="1" applyBorder="1" applyAlignment="1" applyProtection="1">
      <alignment horizontal="center"/>
      <protection locked="0"/>
    </xf>
    <xf numFmtId="2" fontId="6" fillId="0" borderId="32" xfId="5" applyNumberFormat="1" applyFont="1" applyFill="1" applyBorder="1" applyProtection="1">
      <protection locked="0"/>
    </xf>
    <xf numFmtId="2" fontId="6" fillId="0" borderId="0" xfId="5" applyNumberFormat="1" applyFont="1" applyFill="1" applyBorder="1" applyProtection="1">
      <protection locked="0"/>
    </xf>
    <xf numFmtId="0" fontId="6" fillId="0" borderId="0" xfId="5" applyFont="1" applyFill="1" applyBorder="1" applyProtection="1">
      <protection locked="0"/>
    </xf>
    <xf numFmtId="0" fontId="19" fillId="0" borderId="0" xfId="5" applyFont="1" applyFill="1" applyBorder="1" applyProtection="1">
      <protection locked="0"/>
    </xf>
    <xf numFmtId="170" fontId="6" fillId="0" borderId="0" xfId="5" applyNumberFormat="1" applyFont="1" applyFill="1" applyBorder="1" applyProtection="1">
      <protection locked="0"/>
    </xf>
    <xf numFmtId="0" fontId="19" fillId="0" borderId="53" xfId="5" applyFont="1" applyFill="1" applyBorder="1" applyProtection="1">
      <protection locked="0"/>
    </xf>
    <xf numFmtId="169" fontId="21" fillId="0" borderId="53" xfId="5" applyNumberFormat="1" applyFont="1" applyFill="1" applyBorder="1" applyAlignment="1" applyProtection="1">
      <alignment horizontal="center"/>
      <protection locked="0"/>
    </xf>
    <xf numFmtId="0" fontId="21" fillId="0" borderId="53" xfId="5" applyFont="1" applyFill="1" applyBorder="1" applyAlignment="1" applyProtection="1">
      <alignment horizontal="center"/>
      <protection locked="0"/>
    </xf>
    <xf numFmtId="0" fontId="20" fillId="0" borderId="54" xfId="5" applyFont="1" applyFill="1" applyBorder="1" applyProtection="1">
      <protection locked="0"/>
    </xf>
    <xf numFmtId="3" fontId="6" fillId="0" borderId="54" xfId="5" applyNumberFormat="1" applyFont="1" applyFill="1" applyBorder="1" applyAlignment="1" applyProtection="1">
      <alignment horizontal="right"/>
      <protection locked="0"/>
    </xf>
    <xf numFmtId="3" fontId="6" fillId="0" borderId="54" xfId="5" applyNumberFormat="1" applyFont="1" applyFill="1" applyBorder="1" applyProtection="1">
      <protection locked="0"/>
    </xf>
    <xf numFmtId="3" fontId="5" fillId="0" borderId="32" xfId="5" applyNumberFormat="1" applyFont="1" applyFill="1" applyBorder="1" applyProtection="1">
      <protection locked="0"/>
    </xf>
    <xf numFmtId="3" fontId="6" fillId="0" borderId="32" xfId="5" applyNumberFormat="1" applyFont="1" applyFill="1" applyBorder="1" applyProtection="1">
      <protection locked="0"/>
    </xf>
    <xf numFmtId="0" fontId="6" fillId="0" borderId="0" xfId="5" applyFont="1" applyFill="1" applyProtection="1">
      <protection locked="0"/>
    </xf>
    <xf numFmtId="0" fontId="31" fillId="0" borderId="0" xfId="5" applyFont="1" applyFill="1" applyProtection="1">
      <protection locked="0"/>
    </xf>
    <xf numFmtId="0" fontId="32" fillId="0" borderId="0" xfId="5" applyFont="1" applyFill="1" applyProtection="1">
      <protection locked="0"/>
    </xf>
    <xf numFmtId="0" fontId="10" fillId="0" borderId="0" xfId="5" applyFont="1" applyFill="1" applyProtection="1">
      <protection locked="0"/>
    </xf>
    <xf numFmtId="0" fontId="21" fillId="0" borderId="52" xfId="5" applyFont="1" applyFill="1" applyBorder="1" applyAlignment="1" applyProtection="1">
      <protection locked="0"/>
    </xf>
    <xf numFmtId="0" fontId="5" fillId="0" borderId="0" xfId="5" applyFont="1" applyFill="1" applyBorder="1" applyAlignment="1" applyProtection="1">
      <protection locked="0"/>
    </xf>
    <xf numFmtId="0" fontId="33" fillId="0" borderId="0" xfId="5" applyFont="1" applyFill="1" applyProtection="1">
      <protection locked="0"/>
    </xf>
    <xf numFmtId="0" fontId="22" fillId="0" borderId="52" xfId="5" applyFont="1" applyFill="1" applyBorder="1" applyProtection="1">
      <protection locked="0"/>
    </xf>
    <xf numFmtId="0" fontId="35" fillId="0" borderId="52" xfId="5" applyFont="1" applyFill="1" applyBorder="1" applyProtection="1">
      <protection locked="0"/>
    </xf>
    <xf numFmtId="0" fontId="22" fillId="0" borderId="0" xfId="5" applyFont="1" applyFill="1" applyProtection="1">
      <protection locked="0"/>
    </xf>
    <xf numFmtId="0" fontId="35" fillId="0" borderId="0" xfId="5" applyFont="1" applyFill="1" applyProtection="1">
      <protection locked="0"/>
    </xf>
    <xf numFmtId="0" fontId="22" fillId="0" borderId="0" xfId="5" applyFont="1" applyFill="1" applyBorder="1" applyProtection="1">
      <protection locked="0"/>
    </xf>
    <xf numFmtId="0" fontId="33" fillId="0" borderId="0" xfId="5" applyFont="1" applyFill="1" applyBorder="1" applyProtection="1">
      <protection locked="0"/>
    </xf>
    <xf numFmtId="0" fontId="85" fillId="0" borderId="0" xfId="5" applyFont="1" applyFill="1" applyProtection="1">
      <protection locked="0"/>
    </xf>
    <xf numFmtId="0" fontId="15" fillId="0" borderId="0" xfId="5" applyFont="1" applyFill="1" applyBorder="1" applyAlignment="1" applyProtection="1">
      <alignment horizontal="center"/>
      <protection locked="0"/>
    </xf>
    <xf numFmtId="0" fontId="25" fillId="0" borderId="0" xfId="5" applyFont="1" applyFill="1" applyBorder="1" applyProtection="1">
      <protection locked="0"/>
    </xf>
    <xf numFmtId="0" fontId="98" fillId="0" borderId="0" xfId="5" applyFont="1" applyFill="1" applyBorder="1" applyAlignment="1" applyProtection="1">
      <alignment horizontal="center"/>
      <protection locked="0"/>
    </xf>
    <xf numFmtId="0" fontId="15" fillId="0" borderId="34" xfId="5" applyFont="1" applyFill="1" applyBorder="1" applyAlignment="1" applyProtection="1">
      <alignment horizontal="center"/>
      <protection locked="0"/>
    </xf>
    <xf numFmtId="0" fontId="25" fillId="0" borderId="34" xfId="5" applyFont="1" applyFill="1" applyBorder="1" applyAlignment="1" applyProtection="1">
      <alignment horizontal="center"/>
      <protection locked="0"/>
    </xf>
    <xf numFmtId="0" fontId="15" fillId="0" borderId="36" xfId="5" applyFont="1" applyFill="1" applyBorder="1" applyAlignment="1" applyProtection="1">
      <alignment horizontal="center"/>
      <protection locked="0"/>
    </xf>
    <xf numFmtId="0" fontId="25" fillId="0" borderId="36" xfId="5" applyFont="1" applyFill="1" applyBorder="1" applyAlignment="1" applyProtection="1">
      <alignment horizontal="center"/>
      <protection locked="0"/>
    </xf>
    <xf numFmtId="0" fontId="25" fillId="0" borderId="37" xfId="5" applyFont="1" applyFill="1" applyBorder="1" applyAlignment="1" applyProtection="1">
      <alignment horizontal="center"/>
      <protection locked="0"/>
    </xf>
    <xf numFmtId="0" fontId="25" fillId="0" borderId="39" xfId="5" applyFont="1" applyFill="1" applyBorder="1" applyProtection="1">
      <protection locked="0"/>
    </xf>
    <xf numFmtId="168" fontId="25" fillId="0" borderId="39" xfId="5" applyNumberFormat="1" applyFont="1" applyFill="1" applyBorder="1" applyAlignment="1" applyProtection="1">
      <alignment horizontal="center"/>
      <protection locked="0"/>
    </xf>
    <xf numFmtId="0" fontId="85" fillId="0" borderId="40" xfId="2" applyNumberFormat="1" applyFont="1" applyFill="1" applyBorder="1" applyAlignment="1" applyProtection="1">
      <alignment horizontal="center" vertical="top"/>
      <protection hidden="1"/>
    </xf>
    <xf numFmtId="0" fontId="98" fillId="0" borderId="0" xfId="5" applyFont="1" applyFill="1" applyAlignment="1" applyProtection="1">
      <alignment horizontal="center"/>
      <protection locked="0"/>
    </xf>
    <xf numFmtId="0" fontId="16" fillId="0" borderId="0" xfId="5" applyFont="1" applyFill="1" applyAlignment="1" applyProtection="1">
      <alignment horizontal="center" vertical="center"/>
      <protection locked="0"/>
    </xf>
    <xf numFmtId="171" fontId="85" fillId="0" borderId="43" xfId="7" applyNumberFormat="1" applyFont="1" applyFill="1" applyBorder="1" applyAlignment="1" applyProtection="1">
      <alignment horizontal="right"/>
      <protection locked="0"/>
    </xf>
    <xf numFmtId="0" fontId="25" fillId="0" borderId="44" xfId="5" applyFont="1" applyFill="1" applyBorder="1" applyProtection="1">
      <protection locked="0"/>
    </xf>
    <xf numFmtId="0" fontId="25" fillId="0" borderId="0" xfId="5" applyFont="1" applyFill="1" applyAlignment="1" applyProtection="1">
      <alignment vertical="center"/>
      <protection locked="0"/>
    </xf>
    <xf numFmtId="3" fontId="5" fillId="0" borderId="48" xfId="5" applyNumberFormat="1" applyFont="1" applyFill="1" applyBorder="1" applyProtection="1">
      <protection locked="0"/>
    </xf>
    <xf numFmtId="3" fontId="25" fillId="0" borderId="48" xfId="5" applyNumberFormat="1" applyFont="1" applyFill="1" applyBorder="1" applyProtection="1">
      <protection locked="0"/>
    </xf>
    <xf numFmtId="3" fontId="25" fillId="0" borderId="0" xfId="5" applyNumberFormat="1" applyFont="1" applyFill="1" applyProtection="1">
      <protection locked="0"/>
    </xf>
    <xf numFmtId="3" fontId="5" fillId="0" borderId="31" xfId="5" applyNumberFormat="1" applyFont="1" applyFill="1" applyBorder="1" applyProtection="1">
      <protection locked="0"/>
    </xf>
    <xf numFmtId="3" fontId="25" fillId="0" borderId="54" xfId="5" applyNumberFormat="1" applyFont="1" applyFill="1" applyBorder="1" applyProtection="1">
      <protection locked="0"/>
    </xf>
    <xf numFmtId="3" fontId="25" fillId="0" borderId="32" xfId="5" applyNumberFormat="1" applyFont="1" applyFill="1" applyBorder="1" applyProtection="1">
      <protection locked="0"/>
    </xf>
    <xf numFmtId="0" fontId="6" fillId="0" borderId="0" xfId="5" applyFont="1" applyFill="1" applyAlignment="1" applyProtection="1">
      <alignment horizontal="center"/>
      <protection locked="0"/>
    </xf>
    <xf numFmtId="0" fontId="25" fillId="0" borderId="0" xfId="5" applyFont="1" applyFill="1" applyAlignment="1" applyProtection="1">
      <alignment horizontal="left"/>
      <protection locked="0"/>
    </xf>
    <xf numFmtId="0" fontId="15" fillId="0" borderId="0" xfId="5" applyFont="1" applyFill="1" applyAlignment="1" applyProtection="1">
      <alignment horizontal="center"/>
      <protection locked="0"/>
    </xf>
    <xf numFmtId="0" fontId="25" fillId="0" borderId="0" xfId="5" applyFont="1" applyFill="1" applyAlignment="1" applyProtection="1">
      <alignment horizontal="right"/>
      <protection locked="0"/>
    </xf>
    <xf numFmtId="0" fontId="35" fillId="0" borderId="52" xfId="5" applyFont="1" applyFill="1" applyBorder="1" applyAlignment="1" applyProtection="1">
      <alignment horizontal="center"/>
      <protection locked="0"/>
    </xf>
    <xf numFmtId="0" fontId="35" fillId="0" borderId="0" xfId="5" applyFont="1" applyFill="1" applyAlignment="1" applyProtection="1">
      <alignment horizontal="center"/>
      <protection locked="0"/>
    </xf>
    <xf numFmtId="0" fontId="35" fillId="0" borderId="0" xfId="5" applyFont="1" applyFill="1" applyBorder="1" applyAlignment="1" applyProtection="1">
      <alignment horizontal="center"/>
      <protection locked="0"/>
    </xf>
    <xf numFmtId="0" fontId="88" fillId="0" borderId="0" xfId="5" applyFont="1" applyFill="1" applyAlignment="1" applyProtection="1">
      <protection locked="0"/>
    </xf>
    <xf numFmtId="3" fontId="5" fillId="0" borderId="117" xfId="5" applyNumberFormat="1" applyFont="1" applyFill="1" applyBorder="1" applyAlignment="1" applyProtection="1">
      <alignment horizontal="right" vertical="center"/>
      <protection locked="0"/>
    </xf>
    <xf numFmtId="3" fontId="25" fillId="0" borderId="118" xfId="5" applyNumberFormat="1" applyFont="1" applyFill="1" applyBorder="1" applyProtection="1">
      <protection locked="0"/>
    </xf>
    <xf numFmtId="3" fontId="6" fillId="0" borderId="118" xfId="5" applyNumberFormat="1" applyFont="1" applyFill="1" applyBorder="1" applyProtection="1">
      <protection locked="0"/>
    </xf>
    <xf numFmtId="3" fontId="6" fillId="0" borderId="119" xfId="5" applyNumberFormat="1" applyFont="1" applyFill="1" applyBorder="1" applyProtection="1">
      <protection locked="0"/>
    </xf>
    <xf numFmtId="3" fontId="5" fillId="0" borderId="117" xfId="5" applyNumberFormat="1" applyFont="1" applyFill="1" applyBorder="1" applyProtection="1">
      <protection locked="0"/>
    </xf>
    <xf numFmtId="3" fontId="5" fillId="0" borderId="0" xfId="5" applyNumberFormat="1" applyFont="1" applyFill="1" applyBorder="1" applyProtection="1">
      <protection locked="0"/>
    </xf>
    <xf numFmtId="3" fontId="21" fillId="0" borderId="120" xfId="5" applyNumberFormat="1" applyFont="1" applyFill="1" applyBorder="1" applyProtection="1">
      <protection locked="0"/>
    </xf>
    <xf numFmtId="3" fontId="21" fillId="0" borderId="117" xfId="5" applyNumberFormat="1" applyFont="1" applyFill="1" applyBorder="1" applyAlignment="1" applyProtection="1">
      <alignment horizontal="right" vertical="center"/>
      <protection locked="0"/>
    </xf>
    <xf numFmtId="3" fontId="21" fillId="0" borderId="117" xfId="5" applyNumberFormat="1" applyFont="1" applyFill="1" applyBorder="1" applyAlignment="1" applyProtection="1">
      <alignment horizontal="right" vertical="center"/>
      <protection locked="0" hidden="1"/>
    </xf>
    <xf numFmtId="0" fontId="44" fillId="0" borderId="0" xfId="5" applyFont="1" applyBorder="1" applyAlignment="1" applyProtection="1">
      <alignment horizontal="right" vertical="center"/>
      <protection locked="0"/>
    </xf>
    <xf numFmtId="0" fontId="4" fillId="0" borderId="0" xfId="5" applyBorder="1" applyAlignment="1" applyProtection="1">
      <alignment horizontal="center" vertical="top"/>
      <protection locked="0"/>
    </xf>
    <xf numFmtId="0" fontId="44" fillId="0" borderId="0" xfId="5" applyFont="1" applyBorder="1" applyAlignment="1" applyProtection="1">
      <alignment horizontal="left" vertical="top"/>
      <protection locked="0"/>
    </xf>
    <xf numFmtId="0" fontId="14" fillId="0" borderId="111" xfId="5" applyFont="1" applyFill="1" applyBorder="1" applyAlignment="1" applyProtection="1">
      <alignment horizontal="center" vertical="center" wrapText="1"/>
      <protection locked="0"/>
    </xf>
    <xf numFmtId="167" fontId="6" fillId="0" borderId="115" xfId="2" applyNumberFormat="1" applyFont="1" applyFill="1" applyBorder="1" applyAlignment="1" applyProtection="1">
      <protection locked="0"/>
    </xf>
    <xf numFmtId="0" fontId="6" fillId="0" borderId="121" xfId="5" applyFont="1" applyFill="1" applyBorder="1" applyProtection="1">
      <protection locked="0"/>
    </xf>
    <xf numFmtId="167" fontId="6" fillId="0" borderId="122" xfId="2" applyNumberFormat="1" applyFont="1" applyFill="1" applyBorder="1" applyAlignment="1" applyProtection="1">
      <protection locked="0"/>
    </xf>
    <xf numFmtId="0" fontId="6" fillId="0" borderId="123" xfId="5" applyFont="1" applyFill="1" applyBorder="1" applyProtection="1">
      <protection locked="0"/>
    </xf>
    <xf numFmtId="167" fontId="6" fillId="0" borderId="124" xfId="2" applyNumberFormat="1" applyFont="1" applyFill="1" applyBorder="1" applyAlignment="1" applyProtection="1">
      <protection locked="0"/>
    </xf>
    <xf numFmtId="167" fontId="6" fillId="0" borderId="125" xfId="2" applyNumberFormat="1" applyFont="1" applyFill="1" applyBorder="1" applyAlignment="1" applyProtection="1">
      <protection locked="0"/>
    </xf>
    <xf numFmtId="0" fontId="61" fillId="0" borderId="0" xfId="5" applyFont="1" applyFill="1" applyProtection="1">
      <protection locked="0"/>
    </xf>
    <xf numFmtId="0" fontId="61" fillId="0" borderId="0" xfId="5" applyFont="1" applyFill="1" applyAlignment="1" applyProtection="1">
      <alignment horizontal="center"/>
      <protection hidden="1"/>
    </xf>
    <xf numFmtId="43" fontId="0" fillId="16" borderId="5" xfId="1" applyFont="1" applyFill="1" applyBorder="1"/>
    <xf numFmtId="170" fontId="0" fillId="0" borderId="32" xfId="7" applyFont="1" applyFill="1" applyBorder="1" applyAlignment="1" applyProtection="1">
      <alignment horizontal="center" vertical="center"/>
      <protection locked="0"/>
    </xf>
    <xf numFmtId="0" fontId="3" fillId="20" borderId="0" xfId="5" applyFont="1" applyFill="1" applyBorder="1" applyAlignment="1" applyProtection="1">
      <alignment horizontal="justify" vertical="top"/>
      <protection locked="0"/>
    </xf>
    <xf numFmtId="0" fontId="4" fillId="20" borderId="0" xfId="5" applyFill="1" applyBorder="1" applyAlignment="1" applyProtection="1">
      <alignment horizontal="center" vertical="top"/>
      <protection locked="0"/>
    </xf>
    <xf numFmtId="0" fontId="3" fillId="0" borderId="6" xfId="5" applyFont="1" applyFill="1" applyBorder="1" applyAlignment="1" applyProtection="1">
      <alignment vertical="top"/>
      <protection locked="0"/>
    </xf>
    <xf numFmtId="0" fontId="3" fillId="20" borderId="72" xfId="5" applyFont="1" applyFill="1" applyBorder="1" applyAlignment="1" applyProtection="1">
      <alignment vertical="center"/>
      <protection locked="0"/>
    </xf>
    <xf numFmtId="0" fontId="4" fillId="0" borderId="4" xfId="5" applyFill="1" applyBorder="1" applyAlignment="1" applyProtection="1">
      <alignment horizontal="center"/>
      <protection locked="0"/>
    </xf>
    <xf numFmtId="177" fontId="70" fillId="0" borderId="5" xfId="0" applyNumberFormat="1" applyFont="1" applyBorder="1"/>
    <xf numFmtId="0" fontId="78" fillId="22" borderId="0" xfId="5" applyFont="1" applyFill="1" applyBorder="1" applyAlignment="1" applyProtection="1">
      <alignment horizontal="center" vertical="center"/>
      <protection locked="0"/>
    </xf>
    <xf numFmtId="0" fontId="81" fillId="22" borderId="0" xfId="5" applyFont="1" applyFill="1" applyBorder="1" applyAlignment="1" applyProtection="1">
      <alignment horizontal="center" vertical="center"/>
      <protection locked="0"/>
    </xf>
    <xf numFmtId="0" fontId="2" fillId="21" borderId="0" xfId="5" applyFont="1" applyFill="1" applyBorder="1" applyAlignment="1" applyProtection="1">
      <alignment horizontal="left" vertical="top" wrapText="1"/>
      <protection locked="0"/>
    </xf>
    <xf numFmtId="0" fontId="78" fillId="24" borderId="59" xfId="5" applyFont="1" applyFill="1" applyBorder="1" applyAlignment="1" applyProtection="1">
      <alignment horizontal="left" vertical="center" wrapText="1"/>
      <protection locked="0"/>
    </xf>
    <xf numFmtId="0" fontId="78" fillId="24" borderId="0" xfId="5" applyFont="1" applyFill="1" applyBorder="1" applyAlignment="1" applyProtection="1">
      <alignment horizontal="left" vertical="center" wrapText="1"/>
      <protection locked="0"/>
    </xf>
    <xf numFmtId="0" fontId="45" fillId="20" borderId="0" xfId="5" applyFont="1" applyFill="1" applyBorder="1" applyAlignment="1" applyProtection="1">
      <alignment horizontal="left" vertical="top" wrapText="1"/>
      <protection locked="0"/>
    </xf>
    <xf numFmtId="0" fontId="3" fillId="20" borderId="0" xfId="5" applyFont="1" applyFill="1" applyBorder="1" applyAlignment="1" applyProtection="1">
      <alignment horizontal="left" vertical="center"/>
      <protection locked="0"/>
    </xf>
    <xf numFmtId="176" fontId="46" fillId="20" borderId="0" xfId="5" applyNumberFormat="1" applyFont="1" applyFill="1" applyBorder="1" applyAlignment="1" applyProtection="1">
      <alignment horizontal="left" vertical="top"/>
      <protection locked="0"/>
    </xf>
    <xf numFmtId="0" fontId="3" fillId="20" borderId="68" xfId="5" applyFont="1" applyFill="1" applyBorder="1" applyAlignment="1" applyProtection="1">
      <alignment vertical="center"/>
      <protection locked="0"/>
    </xf>
    <xf numFmtId="0" fontId="3" fillId="20" borderId="69" xfId="5" applyFont="1" applyFill="1" applyBorder="1" applyAlignment="1" applyProtection="1">
      <alignment vertical="center" wrapText="1"/>
      <protection locked="0"/>
    </xf>
    <xf numFmtId="0" fontId="3" fillId="20" borderId="69" xfId="5" applyFont="1" applyFill="1" applyBorder="1" applyAlignment="1" applyProtection="1">
      <protection locked="0"/>
    </xf>
    <xf numFmtId="0" fontId="3" fillId="20" borderId="92" xfId="5" applyFont="1" applyFill="1" applyBorder="1" applyAlignment="1" applyProtection="1">
      <protection locked="0"/>
    </xf>
    <xf numFmtId="0" fontId="74" fillId="15" borderId="66" xfId="5" applyFont="1" applyFill="1" applyBorder="1" applyAlignment="1" applyProtection="1">
      <alignment vertical="top" wrapText="1"/>
      <protection locked="0"/>
    </xf>
    <xf numFmtId="0" fontId="3" fillId="20" borderId="57" xfId="5" applyFont="1" applyFill="1" applyBorder="1" applyAlignment="1" applyProtection="1">
      <alignment vertical="center"/>
      <protection locked="0"/>
    </xf>
    <xf numFmtId="0" fontId="3" fillId="20" borderId="76" xfId="5" applyFont="1" applyFill="1" applyBorder="1" applyAlignment="1" applyProtection="1">
      <alignment vertical="center" wrapText="1"/>
      <protection locked="0"/>
    </xf>
    <xf numFmtId="0" fontId="74" fillId="15" borderId="68" xfId="5" applyFont="1" applyFill="1" applyBorder="1" applyAlignment="1" applyProtection="1">
      <alignment vertical="top"/>
      <protection locked="0"/>
    </xf>
    <xf numFmtId="0" fontId="77" fillId="15" borderId="69" xfId="5" applyFont="1" applyFill="1" applyBorder="1" applyAlignment="1" applyProtection="1">
      <alignment vertical="top"/>
      <protection locked="0"/>
    </xf>
    <xf numFmtId="0" fontId="74" fillId="15" borderId="69" xfId="5" applyFont="1" applyFill="1" applyBorder="1" applyAlignment="1" applyProtection="1">
      <alignment vertical="top" wrapText="1"/>
      <protection locked="0"/>
    </xf>
    <xf numFmtId="0" fontId="74" fillId="15" borderId="69" xfId="5" applyFont="1" applyFill="1" applyBorder="1" applyAlignment="1" applyProtection="1">
      <alignment vertical="top"/>
      <protection locked="0"/>
    </xf>
    <xf numFmtId="0" fontId="74" fillId="15" borderId="92" xfId="5" applyFont="1" applyFill="1" applyBorder="1" applyAlignment="1" applyProtection="1">
      <alignment vertical="top" wrapText="1"/>
      <protection locked="0"/>
    </xf>
    <xf numFmtId="0" fontId="3" fillId="20" borderId="56" xfId="5" applyFont="1" applyFill="1" applyBorder="1" applyAlignment="1" applyProtection="1">
      <alignment vertical="top"/>
      <protection locked="0"/>
    </xf>
    <xf numFmtId="0" fontId="77" fillId="15" borderId="69" xfId="5" applyFont="1" applyFill="1" applyBorder="1" applyAlignment="1" applyProtection="1">
      <alignment vertical="top" wrapText="1"/>
      <protection locked="0"/>
    </xf>
    <xf numFmtId="0" fontId="77" fillId="15" borderId="69" xfId="5" applyFont="1" applyFill="1" applyBorder="1" applyAlignment="1" applyProtection="1">
      <protection locked="0"/>
    </xf>
    <xf numFmtId="0" fontId="77" fillId="15" borderId="92" xfId="5" applyFont="1" applyFill="1" applyBorder="1" applyAlignment="1" applyProtection="1">
      <protection locked="0"/>
    </xf>
    <xf numFmtId="0" fontId="20" fillId="0" borderId="32" xfId="5" applyFont="1" applyFill="1" applyBorder="1" applyAlignment="1" applyProtection="1">
      <protection locked="0"/>
    </xf>
    <xf numFmtId="3" fontId="6" fillId="0" borderId="51" xfId="5" applyNumberFormat="1" applyFont="1" applyFill="1" applyBorder="1" applyAlignment="1" applyProtection="1">
      <alignment horizontal="right"/>
      <protection locked="0"/>
    </xf>
    <xf numFmtId="3" fontId="6" fillId="0" borderId="31" xfId="5" applyNumberFormat="1" applyFont="1" applyFill="1" applyBorder="1" applyAlignment="1" applyProtection="1">
      <alignment horizontal="right"/>
      <protection locked="0"/>
    </xf>
    <xf numFmtId="3" fontId="6" fillId="0" borderId="4" xfId="5" applyNumberFormat="1" applyFont="1" applyFill="1" applyBorder="1" applyAlignment="1" applyProtection="1">
      <alignment horizontal="right"/>
      <protection locked="0" hidden="1"/>
    </xf>
    <xf numFmtId="0" fontId="89" fillId="0" borderId="128" xfId="5" applyFont="1" applyFill="1" applyBorder="1" applyAlignment="1" applyProtection="1">
      <alignment horizontal="center" vertical="center" wrapText="1"/>
      <protection locked="0"/>
    </xf>
    <xf numFmtId="0" fontId="89" fillId="0" borderId="66" xfId="5" applyFont="1" applyFill="1" applyBorder="1" applyAlignment="1" applyProtection="1">
      <alignment vertical="top" wrapText="1"/>
      <protection locked="0"/>
    </xf>
    <xf numFmtId="43" fontId="85" fillId="0" borderId="4" xfId="5" applyNumberFormat="1" applyFont="1" applyFill="1" applyBorder="1" applyAlignment="1" applyProtection="1">
      <alignment horizontal="center"/>
      <protection locked="0"/>
    </xf>
    <xf numFmtId="0" fontId="99" fillId="11" borderId="0" xfId="0" applyFont="1" applyFill="1" applyBorder="1" applyAlignment="1">
      <alignment horizontal="center"/>
    </xf>
    <xf numFmtId="9" fontId="52" fillId="0" borderId="79" xfId="6" applyFont="1" applyBorder="1" applyAlignment="1">
      <alignment horizontal="center"/>
    </xf>
    <xf numFmtId="9" fontId="52" fillId="0" borderId="79" xfId="6" applyFont="1" applyBorder="1" applyAlignment="1">
      <alignment horizontal="center" vertical="center"/>
    </xf>
    <xf numFmtId="9" fontId="52" fillId="0" borderId="79" xfId="6" applyFont="1" applyBorder="1" applyAlignment="1" applyProtection="1">
      <alignment horizontal="center"/>
      <protection locked="0"/>
    </xf>
    <xf numFmtId="43" fontId="0" fillId="16" borderId="0" xfId="0" applyNumberFormat="1" applyFill="1" applyBorder="1"/>
    <xf numFmtId="0" fontId="0" fillId="16" borderId="7" xfId="0" applyFont="1" applyFill="1" applyBorder="1" applyAlignment="1">
      <alignment horizontal="left" vertical="center"/>
    </xf>
    <xf numFmtId="0" fontId="71" fillId="14" borderId="0" xfId="0" applyFont="1" applyFill="1" applyAlignment="1">
      <alignment horizontal="left" vertical="center" indent="9"/>
    </xf>
    <xf numFmtId="0" fontId="53" fillId="0" borderId="89" xfId="0" applyFont="1" applyBorder="1" applyAlignment="1">
      <alignment horizontal="center"/>
    </xf>
    <xf numFmtId="0" fontId="53" fillId="0" borderId="77" xfId="0" applyFont="1" applyBorder="1" applyAlignment="1">
      <alignment horizontal="center"/>
    </xf>
    <xf numFmtId="0" fontId="53" fillId="0" borderId="90" xfId="0" applyFont="1" applyBorder="1" applyAlignment="1">
      <alignment horizontal="center"/>
    </xf>
    <xf numFmtId="0" fontId="0" fillId="0" borderId="82" xfId="0" applyBorder="1" applyAlignment="1">
      <alignment horizontal="center"/>
    </xf>
    <xf numFmtId="0" fontId="0" fillId="0" borderId="91" xfId="0" applyBorder="1" applyAlignment="1">
      <alignment horizontal="center"/>
    </xf>
    <xf numFmtId="176" fontId="85" fillId="0" borderId="13" xfId="5" applyNumberFormat="1" applyFont="1" applyFill="1" applyBorder="1" applyAlignment="1" applyProtection="1">
      <alignment horizontal="left" vertical="top" wrapText="1"/>
      <protection locked="0"/>
    </xf>
    <xf numFmtId="176" fontId="85" fillId="0" borderId="5" xfId="5" applyNumberFormat="1" applyFont="1" applyFill="1" applyBorder="1" applyAlignment="1" applyProtection="1">
      <alignment horizontal="left" vertical="top" wrapText="1"/>
      <protection locked="0"/>
    </xf>
    <xf numFmtId="176" fontId="85" fillId="0" borderId="6" xfId="5" applyNumberFormat="1" applyFont="1" applyFill="1" applyBorder="1" applyAlignment="1" applyProtection="1">
      <alignment horizontal="left" vertical="top" wrapText="1"/>
      <protection locked="0"/>
    </xf>
    <xf numFmtId="176" fontId="85" fillId="0" borderId="1" xfId="5" applyNumberFormat="1" applyFont="1" applyFill="1" applyBorder="1" applyAlignment="1" applyProtection="1">
      <alignment horizontal="left" vertical="top" wrapText="1"/>
      <protection locked="0"/>
    </xf>
    <xf numFmtId="176" fontId="85" fillId="0" borderId="2" xfId="5" applyNumberFormat="1" applyFont="1" applyFill="1" applyBorder="1" applyAlignment="1" applyProtection="1">
      <alignment horizontal="left" vertical="top" wrapText="1"/>
      <protection locked="0"/>
    </xf>
    <xf numFmtId="176" fontId="85" fillId="0" borderId="3" xfId="5" applyNumberFormat="1" applyFont="1" applyFill="1" applyBorder="1" applyAlignment="1" applyProtection="1">
      <alignment horizontal="left" vertical="top" wrapText="1"/>
      <protection locked="0"/>
    </xf>
    <xf numFmtId="0" fontId="0" fillId="0" borderId="4" xfId="0" applyBorder="1" applyAlignment="1" applyProtection="1">
      <alignment horizontal="center" vertical="center"/>
      <protection locked="0"/>
    </xf>
    <xf numFmtId="14" fontId="0" fillId="0" borderId="4" xfId="0" applyNumberFormat="1" applyBorder="1" applyAlignment="1" applyProtection="1">
      <alignment horizontal="center" vertical="center"/>
      <protection locked="0"/>
    </xf>
    <xf numFmtId="0" fontId="0" fillId="0" borderId="4" xfId="0" applyFont="1" applyFill="1" applyBorder="1" applyAlignment="1">
      <alignment horizontal="center" vertical="center"/>
    </xf>
    <xf numFmtId="0" fontId="75" fillId="0" borderId="4" xfId="0" applyFont="1" applyBorder="1" applyAlignment="1">
      <alignment horizontal="center" vertical="center"/>
    </xf>
    <xf numFmtId="43" fontId="52" fillId="0" borderId="32" xfId="1" applyFill="1" applyBorder="1" applyAlignment="1" applyProtection="1">
      <alignment horizontal="center" vertical="top"/>
      <protection locked="0"/>
    </xf>
    <xf numFmtId="0" fontId="74" fillId="15" borderId="16" xfId="0" applyFont="1" applyFill="1" applyBorder="1" applyAlignment="1">
      <alignment horizontal="center" vertical="center" wrapText="1"/>
    </xf>
    <xf numFmtId="0" fontId="74" fillId="15" borderId="11" xfId="0" applyFont="1" applyFill="1" applyBorder="1" applyAlignment="1">
      <alignment horizontal="center" vertical="center" wrapText="1"/>
    </xf>
    <xf numFmtId="0" fontId="74" fillId="15" borderId="79" xfId="0" applyFont="1" applyFill="1" applyBorder="1" applyAlignment="1">
      <alignment horizontal="center" vertical="center" wrapText="1"/>
    </xf>
    <xf numFmtId="0" fontId="74" fillId="15" borderId="4" xfId="0" applyFont="1" applyFill="1" applyBorder="1" applyAlignment="1">
      <alignment horizontal="center" vertical="center" wrapText="1"/>
    </xf>
    <xf numFmtId="0" fontId="0" fillId="0" borderId="100" xfId="0" applyFill="1" applyBorder="1" applyAlignment="1" applyProtection="1">
      <alignment horizontal="left" vertical="top"/>
      <protection locked="0"/>
    </xf>
    <xf numFmtId="0" fontId="0" fillId="0" borderId="115" xfId="0" applyFill="1" applyBorder="1" applyAlignment="1" applyProtection="1">
      <alignment horizontal="left" vertical="top"/>
      <protection locked="0"/>
    </xf>
    <xf numFmtId="0" fontId="0" fillId="0" borderId="45" xfId="0" applyFill="1" applyBorder="1" applyAlignment="1" applyProtection="1">
      <alignment horizontal="left" vertical="top"/>
      <protection locked="0"/>
    </xf>
    <xf numFmtId="43" fontId="52" fillId="0" borderId="45" xfId="1" applyFill="1" applyBorder="1" applyAlignment="1" applyProtection="1">
      <alignment horizontal="center" vertical="top"/>
      <protection locked="0"/>
    </xf>
    <xf numFmtId="0" fontId="0" fillId="0" borderId="99" xfId="0" applyFill="1" applyBorder="1" applyAlignment="1" applyProtection="1">
      <alignment horizontal="left" vertical="top"/>
      <protection locked="0"/>
    </xf>
    <xf numFmtId="0" fontId="0" fillId="0" borderId="44" xfId="0" applyFill="1" applyBorder="1" applyAlignment="1" applyProtection="1">
      <alignment horizontal="left" vertical="top"/>
      <protection locked="0"/>
    </xf>
    <xf numFmtId="0" fontId="0" fillId="0" borderId="32" xfId="0" applyFill="1" applyBorder="1" applyAlignment="1" applyProtection="1">
      <alignment horizontal="left" vertical="top"/>
      <protection locked="0"/>
    </xf>
    <xf numFmtId="4" fontId="0" fillId="0" borderId="10" xfId="0" applyNumberFormat="1" applyFont="1" applyFill="1" applyBorder="1" applyAlignment="1">
      <alignment horizontal="center" vertical="center"/>
    </xf>
    <xf numFmtId="4" fontId="0" fillId="0" borderId="79" xfId="0" applyNumberFormat="1" applyFont="1" applyFill="1" applyBorder="1" applyAlignment="1">
      <alignment horizontal="center" vertical="center"/>
    </xf>
    <xf numFmtId="0" fontId="56" fillId="16" borderId="7" xfId="0" applyFont="1" applyFill="1" applyBorder="1" applyAlignment="1">
      <alignment horizontal="left" wrapText="1"/>
    </xf>
    <xf numFmtId="0" fontId="56" fillId="16" borderId="0" xfId="0" applyFont="1" applyFill="1" applyBorder="1" applyAlignment="1">
      <alignment horizontal="left" wrapText="1"/>
    </xf>
    <xf numFmtId="43" fontId="52" fillId="0" borderId="42" xfId="1" applyFill="1" applyBorder="1" applyAlignment="1" applyProtection="1">
      <alignment horizontal="center" vertical="top"/>
      <protection locked="0"/>
    </xf>
    <xf numFmtId="43" fontId="52" fillId="0" borderId="43" xfId="1" applyFill="1" applyBorder="1" applyAlignment="1" applyProtection="1">
      <alignment horizontal="center" vertical="top"/>
      <protection locked="0"/>
    </xf>
    <xf numFmtId="43" fontId="52" fillId="0" borderId="44" xfId="1" applyFill="1" applyBorder="1" applyAlignment="1" applyProtection="1">
      <alignment horizontal="center" vertical="top"/>
      <protection locked="0"/>
    </xf>
    <xf numFmtId="0" fontId="0" fillId="0" borderId="95" xfId="0" applyFill="1" applyBorder="1" applyAlignment="1" applyProtection="1">
      <alignment horizontal="center" vertical="top" wrapText="1"/>
      <protection locked="0"/>
    </xf>
    <xf numFmtId="0" fontId="0" fillId="0" borderId="97" xfId="0" applyFill="1" applyBorder="1" applyAlignment="1" applyProtection="1">
      <alignment horizontal="center" vertical="top" wrapText="1"/>
      <protection locked="0"/>
    </xf>
    <xf numFmtId="0" fontId="74" fillId="15" borderId="10" xfId="0" applyFont="1" applyFill="1" applyBorder="1" applyAlignment="1">
      <alignment horizontal="center" vertical="center" wrapText="1"/>
    </xf>
    <xf numFmtId="43" fontId="52" fillId="0" borderId="95" xfId="1" applyFill="1" applyBorder="1" applyAlignment="1" applyProtection="1">
      <alignment horizontal="center" vertical="top"/>
      <protection locked="0"/>
    </xf>
    <xf numFmtId="43" fontId="52" fillId="0" borderId="96" xfId="1" applyFill="1" applyBorder="1" applyAlignment="1" applyProtection="1">
      <alignment horizontal="center" vertical="top"/>
      <protection locked="0"/>
    </xf>
    <xf numFmtId="43" fontId="52" fillId="0" borderId="97" xfId="1" applyFill="1" applyBorder="1" applyAlignment="1" applyProtection="1">
      <alignment horizontal="center" vertical="top"/>
      <protection locked="0"/>
    </xf>
    <xf numFmtId="0" fontId="0" fillId="0" borderId="4" xfId="0" applyNumberFormat="1" applyFont="1" applyFill="1" applyBorder="1" applyAlignment="1">
      <alignment horizontal="center" vertical="center"/>
    </xf>
    <xf numFmtId="0" fontId="62" fillId="0" borderId="10" xfId="0" applyFont="1" applyFill="1" applyBorder="1" applyAlignment="1" applyProtection="1">
      <alignment horizontal="center" vertical="center" wrapText="1"/>
      <protection locked="0"/>
    </xf>
    <xf numFmtId="0" fontId="62" fillId="0" borderId="11" xfId="0" applyFont="1" applyFill="1" applyBorder="1" applyAlignment="1" applyProtection="1">
      <alignment horizontal="center" vertical="center" wrapText="1"/>
      <protection locked="0"/>
    </xf>
    <xf numFmtId="0" fontId="62" fillId="0" borderId="79" xfId="0" applyFont="1" applyFill="1" applyBorder="1" applyAlignment="1" applyProtection="1">
      <alignment horizontal="center" vertical="center" wrapText="1"/>
      <protection locked="0"/>
    </xf>
    <xf numFmtId="0" fontId="54" fillId="11" borderId="10" xfId="0" applyFont="1" applyFill="1" applyBorder="1" applyAlignment="1">
      <alignment horizontal="center" vertical="center"/>
    </xf>
    <xf numFmtId="0" fontId="54" fillId="11" borderId="11" xfId="0" applyFont="1" applyFill="1" applyBorder="1" applyAlignment="1">
      <alignment horizontal="center" vertical="center"/>
    </xf>
    <xf numFmtId="0" fontId="54" fillId="11" borderId="79" xfId="0" applyFont="1" applyFill="1" applyBorder="1" applyAlignment="1">
      <alignment horizontal="center" vertical="center"/>
    </xf>
    <xf numFmtId="0" fontId="54" fillId="11" borderId="29" xfId="0" applyFont="1" applyFill="1" applyBorder="1" applyAlignment="1">
      <alignment horizontal="center" vertical="center" wrapText="1"/>
    </xf>
    <xf numFmtId="0" fontId="54" fillId="11" borderId="9" xfId="0" applyFont="1" applyFill="1" applyBorder="1" applyAlignment="1">
      <alignment horizontal="center" vertical="center" wrapText="1"/>
    </xf>
    <xf numFmtId="0" fontId="0" fillId="0" borderId="99" xfId="0" applyFill="1" applyBorder="1" applyAlignment="1" applyProtection="1">
      <alignment horizontal="center" vertical="top"/>
      <protection locked="0"/>
    </xf>
    <xf numFmtId="0" fontId="0" fillId="0" borderId="44" xfId="0" applyFill="1" applyBorder="1" applyAlignment="1" applyProtection="1">
      <alignment horizontal="center" vertical="top"/>
      <protection locked="0"/>
    </xf>
    <xf numFmtId="0" fontId="0" fillId="0" borderId="32" xfId="0" applyFill="1" applyBorder="1" applyAlignment="1" applyProtection="1">
      <alignment horizontal="center" vertical="top"/>
      <protection locked="0"/>
    </xf>
    <xf numFmtId="0" fontId="54" fillId="11" borderId="10" xfId="0" applyFont="1" applyFill="1" applyBorder="1" applyAlignment="1">
      <alignment horizontal="center" vertical="center" wrapText="1"/>
    </xf>
    <xf numFmtId="0" fontId="54" fillId="11" borderId="79" xfId="0" applyFont="1" applyFill="1" applyBorder="1" applyAlignment="1">
      <alignment horizontal="center" vertical="center" wrapText="1"/>
    </xf>
    <xf numFmtId="0" fontId="76" fillId="11" borderId="10" xfId="0" applyFont="1" applyFill="1" applyBorder="1" applyAlignment="1">
      <alignment horizontal="center" vertical="center" wrapText="1"/>
    </xf>
    <xf numFmtId="0" fontId="76" fillId="11" borderId="79" xfId="0" applyFont="1" applyFill="1" applyBorder="1" applyAlignment="1">
      <alignment horizontal="center" vertical="center" wrapText="1"/>
    </xf>
    <xf numFmtId="0" fontId="2" fillId="21" borderId="0" xfId="5" applyFont="1" applyFill="1" applyBorder="1" applyAlignment="1" applyProtection="1">
      <alignment horizontal="left" vertical="top" wrapText="1"/>
      <protection locked="0"/>
    </xf>
    <xf numFmtId="0" fontId="4" fillId="0" borderId="68" xfId="5" applyFill="1" applyBorder="1" applyAlignment="1" applyProtection="1">
      <alignment horizontal="left" vertical="top" wrapText="1"/>
      <protection locked="0"/>
    </xf>
    <xf numFmtId="0" fontId="4" fillId="0" borderId="69" xfId="5" applyFill="1" applyBorder="1" applyAlignment="1" applyProtection="1">
      <alignment horizontal="left" vertical="top" wrapText="1"/>
      <protection locked="0"/>
    </xf>
    <xf numFmtId="0" fontId="4" fillId="0" borderId="92" xfId="5" applyFill="1" applyBorder="1" applyAlignment="1" applyProtection="1">
      <alignment horizontal="left" vertical="top" wrapText="1"/>
      <protection locked="0"/>
    </xf>
    <xf numFmtId="0" fontId="81" fillId="22" borderId="0" xfId="5" applyFont="1" applyFill="1" applyBorder="1" applyAlignment="1" applyProtection="1">
      <alignment horizontal="center" vertical="center"/>
      <protection locked="0"/>
    </xf>
    <xf numFmtId="0" fontId="3" fillId="0" borderId="68" xfId="5" applyFont="1" applyFill="1" applyBorder="1" applyAlignment="1" applyProtection="1">
      <alignment horizontal="left" vertical="top"/>
      <protection locked="0"/>
    </xf>
    <xf numFmtId="0" fontId="3" fillId="0" borderId="69" xfId="5" applyFont="1" applyFill="1" applyBorder="1" applyAlignment="1" applyProtection="1">
      <alignment horizontal="left" vertical="top"/>
      <protection locked="0"/>
    </xf>
    <xf numFmtId="0" fontId="3" fillId="0" borderId="92" xfId="5" applyFont="1" applyFill="1" applyBorder="1" applyAlignment="1" applyProtection="1">
      <alignment horizontal="left" vertical="top"/>
      <protection locked="0"/>
    </xf>
    <xf numFmtId="0" fontId="46" fillId="20" borderId="10" xfId="5" applyFont="1" applyFill="1" applyBorder="1" applyAlignment="1" applyProtection="1">
      <alignment horizontal="left" vertical="top"/>
      <protection locked="0"/>
    </xf>
    <xf numFmtId="0" fontId="46" fillId="20" borderId="11" xfId="5" applyFont="1" applyFill="1" applyBorder="1" applyAlignment="1" applyProtection="1">
      <alignment horizontal="left" vertical="top"/>
      <protection locked="0"/>
    </xf>
    <xf numFmtId="0" fontId="46" fillId="20" borderId="79" xfId="5" applyFont="1" applyFill="1" applyBorder="1" applyAlignment="1" applyProtection="1">
      <alignment horizontal="left" vertical="top"/>
      <protection locked="0"/>
    </xf>
    <xf numFmtId="176" fontId="46" fillId="20" borderId="10" xfId="5" applyNumberFormat="1" applyFont="1" applyFill="1" applyBorder="1" applyAlignment="1" applyProtection="1">
      <alignment horizontal="left" vertical="top"/>
      <protection locked="0"/>
    </xf>
    <xf numFmtId="176" fontId="46" fillId="20" borderId="11" xfId="5" applyNumberFormat="1" applyFont="1" applyFill="1" applyBorder="1" applyAlignment="1" applyProtection="1">
      <alignment horizontal="left" vertical="top"/>
      <protection locked="0"/>
    </xf>
    <xf numFmtId="176" fontId="46" fillId="20" borderId="79" xfId="5" applyNumberFormat="1" applyFont="1" applyFill="1" applyBorder="1" applyAlignment="1" applyProtection="1">
      <alignment horizontal="left" vertical="top"/>
      <protection locked="0"/>
    </xf>
    <xf numFmtId="0" fontId="3" fillId="0" borderId="55" xfId="5" applyFont="1" applyFill="1" applyBorder="1" applyAlignment="1" applyProtection="1">
      <alignment horizontal="left" vertical="top"/>
      <protection locked="0"/>
    </xf>
    <xf numFmtId="0" fontId="3" fillId="0" borderId="72" xfId="5" applyFont="1" applyFill="1" applyBorder="1" applyAlignment="1" applyProtection="1">
      <alignment horizontal="left" vertical="top"/>
      <protection locked="0"/>
    </xf>
    <xf numFmtId="0" fontId="3" fillId="0" borderId="127" xfId="5" applyFont="1" applyFill="1" applyBorder="1" applyAlignment="1" applyProtection="1">
      <alignment horizontal="left" vertical="top"/>
      <protection locked="0"/>
    </xf>
    <xf numFmtId="0" fontId="3" fillId="0" borderId="13" xfId="5" applyFont="1" applyFill="1" applyBorder="1" applyAlignment="1" applyProtection="1">
      <alignment horizontal="left" vertical="top"/>
      <protection locked="0"/>
    </xf>
    <xf numFmtId="0" fontId="3" fillId="0" borderId="5" xfId="5" applyFont="1" applyFill="1" applyBorder="1" applyAlignment="1" applyProtection="1">
      <alignment horizontal="left" vertical="top"/>
      <protection locked="0"/>
    </xf>
    <xf numFmtId="0" fontId="3" fillId="20" borderId="1" xfId="5" applyFont="1" applyFill="1" applyBorder="1" applyAlignment="1" applyProtection="1">
      <alignment horizontal="left" vertical="center"/>
      <protection locked="0"/>
    </xf>
    <xf numFmtId="0" fontId="3" fillId="20" borderId="2" xfId="5" applyFont="1" applyFill="1" applyBorder="1" applyAlignment="1" applyProtection="1">
      <alignment horizontal="left" vertical="center"/>
      <protection locked="0"/>
    </xf>
    <xf numFmtId="0" fontId="44" fillId="18" borderId="0" xfId="5" applyFont="1" applyFill="1" applyBorder="1" applyAlignment="1" applyProtection="1">
      <alignment horizontal="center" vertical="center"/>
      <protection locked="0"/>
    </xf>
    <xf numFmtId="0" fontId="45" fillId="20" borderId="76" xfId="5" applyFont="1" applyFill="1" applyBorder="1" applyAlignment="1" applyProtection="1">
      <alignment horizontal="left" vertical="top" wrapText="1"/>
      <protection locked="0"/>
    </xf>
    <xf numFmtId="0" fontId="83" fillId="23" borderId="0" xfId="5" applyFont="1" applyFill="1" applyBorder="1" applyAlignment="1" applyProtection="1">
      <alignment horizontal="center" vertical="center"/>
      <protection locked="0"/>
    </xf>
    <xf numFmtId="0" fontId="78" fillId="22" borderId="0" xfId="5" applyFont="1" applyFill="1" applyBorder="1" applyAlignment="1" applyProtection="1">
      <alignment horizontal="center" vertical="center"/>
      <protection locked="0"/>
    </xf>
    <xf numFmtId="0" fontId="3" fillId="20" borderId="69" xfId="5" applyFont="1" applyFill="1" applyBorder="1" applyAlignment="1" applyProtection="1">
      <alignment horizontal="left" vertical="center"/>
      <protection locked="0"/>
    </xf>
    <xf numFmtId="0" fontId="3" fillId="20" borderId="92" xfId="5" applyFont="1" applyFill="1" applyBorder="1" applyAlignment="1" applyProtection="1">
      <alignment horizontal="left" vertical="center"/>
      <protection locked="0"/>
    </xf>
    <xf numFmtId="0" fontId="2" fillId="20" borderId="68" xfId="5" applyFont="1" applyFill="1" applyBorder="1" applyAlignment="1" applyProtection="1">
      <alignment horizontal="left" vertical="top"/>
      <protection locked="0"/>
    </xf>
    <xf numFmtId="0" fontId="2" fillId="20" borderId="69" xfId="5" applyFont="1" applyFill="1" applyBorder="1" applyAlignment="1" applyProtection="1">
      <alignment horizontal="left" vertical="top"/>
      <protection locked="0"/>
    </xf>
    <xf numFmtId="0" fontId="2" fillId="20" borderId="92" xfId="5" applyFont="1" applyFill="1" applyBorder="1" applyAlignment="1" applyProtection="1">
      <alignment horizontal="left" vertical="top"/>
      <protection locked="0"/>
    </xf>
    <xf numFmtId="0" fontId="3" fillId="20" borderId="68" xfId="5" applyFont="1" applyFill="1" applyBorder="1" applyAlignment="1" applyProtection="1">
      <alignment horizontal="left" vertical="center"/>
      <protection locked="0"/>
    </xf>
    <xf numFmtId="0" fontId="3" fillId="0" borderId="68" xfId="5" applyFont="1" applyFill="1" applyBorder="1" applyAlignment="1" applyProtection="1">
      <alignment horizontal="left" vertical="center"/>
      <protection locked="0"/>
    </xf>
    <xf numFmtId="0" fontId="3" fillId="0" borderId="69" xfId="5" applyFont="1" applyFill="1" applyBorder="1" applyAlignment="1" applyProtection="1">
      <alignment horizontal="left" vertical="center"/>
      <protection locked="0"/>
    </xf>
    <xf numFmtId="0" fontId="3" fillId="0" borderId="92" xfId="5" applyFont="1" applyFill="1" applyBorder="1" applyAlignment="1" applyProtection="1">
      <alignment horizontal="left" vertical="center"/>
      <protection locked="0"/>
    </xf>
    <xf numFmtId="0" fontId="78" fillId="24" borderId="59" xfId="5" applyFont="1" applyFill="1" applyBorder="1" applyAlignment="1" applyProtection="1">
      <alignment horizontal="left" vertical="center" wrapText="1"/>
      <protection locked="0"/>
    </xf>
    <xf numFmtId="14" fontId="92" fillId="0" borderId="9" xfId="5" applyNumberFormat="1" applyFont="1" applyFill="1" applyBorder="1" applyAlignment="1" applyProtection="1">
      <alignment horizontal="center" vertical="top"/>
      <protection locked="0"/>
    </xf>
    <xf numFmtId="0" fontId="4" fillId="0" borderId="9" xfId="5" applyBorder="1" applyAlignment="1" applyProtection="1">
      <alignment horizontal="center" vertical="top"/>
      <protection locked="0"/>
    </xf>
    <xf numFmtId="0" fontId="78" fillId="24" borderId="0" xfId="5" applyFont="1" applyFill="1" applyBorder="1" applyAlignment="1" applyProtection="1">
      <alignment horizontal="left" vertical="center" wrapText="1"/>
      <protection locked="0"/>
    </xf>
    <xf numFmtId="0" fontId="2" fillId="20" borderId="70" xfId="5" applyFont="1" applyFill="1" applyBorder="1" applyAlignment="1" applyProtection="1">
      <alignment horizontal="center" vertical="center" wrapText="1"/>
      <protection locked="0"/>
    </xf>
    <xf numFmtId="166" fontId="3" fillId="0" borderId="54" xfId="2" applyFont="1" applyFill="1" applyBorder="1" applyAlignment="1" applyProtection="1">
      <alignment horizontal="right" vertical="top"/>
      <protection locked="0"/>
    </xf>
    <xf numFmtId="0" fontId="48" fillId="20" borderId="57" xfId="5" applyFont="1" applyFill="1" applyBorder="1" applyAlignment="1" applyProtection="1">
      <alignment horizontal="center" vertical="center"/>
      <protection locked="0"/>
    </xf>
    <xf numFmtId="0" fontId="48" fillId="20" borderId="76" xfId="5" applyFont="1" applyFill="1" applyBorder="1" applyAlignment="1" applyProtection="1">
      <alignment horizontal="center" vertical="center"/>
      <protection locked="0"/>
    </xf>
    <xf numFmtId="14" fontId="61" fillId="0" borderId="0" xfId="5" applyNumberFormat="1" applyFont="1" applyFill="1" applyAlignment="1" applyProtection="1">
      <alignment horizontal="center"/>
      <protection hidden="1"/>
    </xf>
    <xf numFmtId="0" fontId="61" fillId="0" borderId="0" xfId="5" applyFont="1" applyFill="1" applyAlignment="1" applyProtection="1">
      <alignment horizontal="center"/>
      <protection hidden="1"/>
    </xf>
    <xf numFmtId="168" fontId="25" fillId="0" borderId="39" xfId="5" applyNumberFormat="1" applyFont="1" applyFill="1" applyBorder="1" applyAlignment="1" applyProtection="1">
      <alignment horizontal="center"/>
      <protection locked="0"/>
    </xf>
    <xf numFmtId="176" fontId="14" fillId="0" borderId="31" xfId="5" applyNumberFormat="1" applyFont="1" applyFill="1" applyBorder="1" applyAlignment="1" applyProtection="1">
      <alignment horizontal="left"/>
      <protection locked="0"/>
    </xf>
    <xf numFmtId="0" fontId="31" fillId="0" borderId="0" xfId="5" applyFont="1" applyFill="1" applyBorder="1" applyAlignment="1" applyProtection="1">
      <alignment horizontal="justify" vertical="top" wrapText="1"/>
      <protection locked="0"/>
    </xf>
    <xf numFmtId="0" fontId="34" fillId="0" borderId="0" xfId="5" applyFont="1" applyFill="1" applyBorder="1" applyAlignment="1" applyProtection="1">
      <alignment horizontal="justify" vertical="top" wrapText="1"/>
      <protection locked="0"/>
    </xf>
    <xf numFmtId="0" fontId="25" fillId="0" borderId="34" xfId="5" applyFont="1" applyFill="1" applyBorder="1" applyAlignment="1" applyProtection="1">
      <alignment horizontal="center"/>
      <protection locked="0"/>
    </xf>
    <xf numFmtId="0" fontId="25" fillId="0" borderId="36" xfId="5" applyFont="1" applyFill="1" applyBorder="1" applyAlignment="1" applyProtection="1">
      <alignment horizontal="center"/>
      <protection locked="0"/>
    </xf>
    <xf numFmtId="0" fontId="87" fillId="0" borderId="69" xfId="5" applyFont="1" applyFill="1" applyBorder="1" applyAlignment="1" applyProtection="1">
      <alignment horizontal="left" vertical="center"/>
      <protection locked="0"/>
    </xf>
    <xf numFmtId="0" fontId="87" fillId="0" borderId="92" xfId="5" applyFont="1" applyFill="1" applyBorder="1" applyAlignment="1" applyProtection="1">
      <alignment horizontal="left" vertical="center"/>
      <protection locked="0"/>
    </xf>
    <xf numFmtId="176" fontId="87" fillId="0" borderId="53" xfId="5" applyNumberFormat="1" applyFont="1" applyFill="1" applyBorder="1" applyAlignment="1" applyProtection="1">
      <alignment horizontal="left" vertical="center"/>
      <protection locked="0"/>
    </xf>
    <xf numFmtId="176" fontId="87" fillId="0" borderId="66" xfId="5" applyNumberFormat="1" applyFont="1" applyFill="1" applyBorder="1" applyAlignment="1" applyProtection="1">
      <alignment horizontal="left" vertical="center"/>
      <protection locked="0"/>
    </xf>
    <xf numFmtId="176" fontId="87" fillId="0" borderId="13" xfId="5" applyNumberFormat="1" applyFont="1" applyFill="1" applyBorder="1" applyAlignment="1" applyProtection="1">
      <alignment horizontal="left" vertical="center"/>
      <protection locked="0"/>
    </xf>
    <xf numFmtId="176" fontId="87" fillId="0" borderId="5" xfId="5" applyNumberFormat="1" applyFont="1" applyFill="1" applyBorder="1" applyAlignment="1" applyProtection="1">
      <alignment horizontal="left" vertical="center"/>
      <protection locked="0"/>
    </xf>
    <xf numFmtId="176" fontId="87" fillId="0" borderId="6" xfId="5" applyNumberFormat="1" applyFont="1" applyFill="1" applyBorder="1" applyAlignment="1" applyProtection="1">
      <alignment horizontal="left" vertical="center"/>
      <protection locked="0"/>
    </xf>
    <xf numFmtId="176" fontId="87" fillId="0" borderId="7" xfId="5" applyNumberFormat="1" applyFont="1" applyFill="1" applyBorder="1" applyAlignment="1" applyProtection="1">
      <alignment horizontal="left" vertical="center"/>
      <protection locked="0"/>
    </xf>
    <xf numFmtId="176" fontId="87" fillId="0" borderId="0" xfId="5" applyNumberFormat="1" applyFont="1" applyFill="1" applyBorder="1" applyAlignment="1" applyProtection="1">
      <alignment horizontal="left" vertical="center"/>
      <protection locked="0"/>
    </xf>
    <xf numFmtId="176" fontId="87" fillId="0" borderId="8" xfId="5" applyNumberFormat="1" applyFont="1" applyFill="1" applyBorder="1" applyAlignment="1" applyProtection="1">
      <alignment horizontal="left" vertical="center"/>
      <protection locked="0"/>
    </xf>
    <xf numFmtId="176" fontId="87" fillId="0" borderId="1" xfId="5" applyNumberFormat="1" applyFont="1" applyFill="1" applyBorder="1" applyAlignment="1" applyProtection="1">
      <alignment horizontal="left" vertical="center"/>
      <protection locked="0"/>
    </xf>
    <xf numFmtId="176" fontId="87" fillId="0" borderId="2" xfId="5" applyNumberFormat="1" applyFont="1" applyFill="1" applyBorder="1" applyAlignment="1" applyProtection="1">
      <alignment horizontal="left" vertical="center"/>
      <protection locked="0"/>
    </xf>
    <xf numFmtId="176" fontId="87" fillId="0" borderId="3" xfId="5" applyNumberFormat="1" applyFont="1" applyFill="1" applyBorder="1" applyAlignment="1" applyProtection="1">
      <alignment horizontal="left" vertical="center"/>
      <protection locked="0"/>
    </xf>
    <xf numFmtId="0" fontId="87" fillId="0" borderId="0" xfId="5" applyFont="1" applyFill="1" applyBorder="1" applyAlignment="1" applyProtection="1">
      <alignment horizontal="justify" vertical="top"/>
      <protection locked="0"/>
    </xf>
    <xf numFmtId="0" fontId="87" fillId="0" borderId="68" xfId="5" applyFont="1" applyFill="1" applyBorder="1" applyAlignment="1" applyProtection="1">
      <alignment horizontal="left" vertical="center"/>
      <protection locked="0"/>
    </xf>
    <xf numFmtId="176" fontId="87" fillId="0" borderId="41" xfId="5" applyNumberFormat="1" applyFont="1" applyFill="1" applyBorder="1" applyAlignment="1" applyProtection="1">
      <alignment horizontal="left" vertical="center"/>
      <protection locked="0"/>
    </xf>
    <xf numFmtId="176" fontId="87" fillId="0" borderId="55" xfId="5" applyNumberFormat="1" applyFont="1" applyFill="1" applyBorder="1" applyAlignment="1" applyProtection="1">
      <alignment horizontal="left" vertical="center"/>
      <protection locked="0"/>
    </xf>
    <xf numFmtId="176" fontId="87" fillId="0" borderId="13" xfId="1" applyNumberFormat="1" applyFont="1" applyFill="1" applyBorder="1" applyAlignment="1" applyProtection="1">
      <alignment horizontal="left" vertical="center"/>
      <protection locked="0"/>
    </xf>
    <xf numFmtId="176" fontId="87" fillId="0" borderId="5" xfId="1" applyNumberFormat="1" applyFont="1" applyFill="1" applyBorder="1" applyAlignment="1" applyProtection="1">
      <alignment horizontal="left" vertical="center"/>
      <protection locked="0"/>
    </xf>
    <xf numFmtId="176" fontId="87" fillId="0" borderId="6" xfId="1" applyNumberFormat="1" applyFont="1" applyFill="1" applyBorder="1" applyAlignment="1" applyProtection="1">
      <alignment horizontal="left" vertical="center"/>
      <protection locked="0"/>
    </xf>
    <xf numFmtId="176" fontId="87" fillId="0" borderId="7" xfId="1" applyNumberFormat="1" applyFont="1" applyFill="1" applyBorder="1" applyAlignment="1" applyProtection="1">
      <alignment horizontal="left" vertical="center"/>
      <protection locked="0"/>
    </xf>
    <xf numFmtId="176" fontId="87" fillId="0" borderId="0" xfId="1" applyNumberFormat="1" applyFont="1" applyFill="1" applyBorder="1" applyAlignment="1" applyProtection="1">
      <alignment horizontal="left" vertical="center"/>
      <protection locked="0"/>
    </xf>
    <xf numFmtId="176" fontId="87" fillId="0" borderId="8" xfId="1" applyNumberFormat="1" applyFont="1" applyFill="1" applyBorder="1" applyAlignment="1" applyProtection="1">
      <alignment horizontal="left" vertical="center"/>
      <protection locked="0"/>
    </xf>
    <xf numFmtId="0" fontId="88" fillId="0" borderId="0" xfId="5" applyFont="1" applyFill="1" applyBorder="1" applyAlignment="1" applyProtection="1">
      <alignment horizontal="center" vertical="center"/>
      <protection locked="0"/>
    </xf>
    <xf numFmtId="0" fontId="88" fillId="0" borderId="53" xfId="5" applyFont="1" applyFill="1" applyBorder="1" applyAlignment="1" applyProtection="1">
      <alignment horizontal="left" vertical="top" wrapText="1"/>
      <protection locked="0"/>
    </xf>
    <xf numFmtId="0" fontId="88" fillId="0" borderId="73" xfId="5" applyFont="1" applyFill="1" applyBorder="1" applyAlignment="1" applyProtection="1">
      <alignment horizontal="left" vertical="top" wrapText="1"/>
      <protection locked="0"/>
    </xf>
    <xf numFmtId="0" fontId="88" fillId="0" borderId="105" xfId="5" applyFont="1" applyFill="1" applyBorder="1" applyAlignment="1" applyProtection="1">
      <alignment horizontal="left" vertical="top" wrapText="1"/>
      <protection locked="0"/>
    </xf>
    <xf numFmtId="0" fontId="88" fillId="0" borderId="106" xfId="5" applyFont="1" applyFill="1" applyBorder="1" applyAlignment="1" applyProtection="1">
      <alignment horizontal="left" vertical="top" wrapText="1"/>
      <protection locked="0"/>
    </xf>
    <xf numFmtId="0" fontId="91" fillId="0" borderId="0" xfId="5" applyFont="1" applyFill="1" applyBorder="1" applyAlignment="1" applyProtection="1">
      <alignment horizontal="center" vertical="center"/>
      <protection locked="0"/>
    </xf>
    <xf numFmtId="0" fontId="92" fillId="0" borderId="131" xfId="5" applyFont="1" applyFill="1" applyBorder="1" applyAlignment="1" applyProtection="1">
      <alignment horizontal="left" vertical="center"/>
      <protection locked="0"/>
    </xf>
    <xf numFmtId="0" fontId="89" fillId="0" borderId="0" xfId="5" applyFont="1" applyFill="1" applyBorder="1" applyAlignment="1" applyProtection="1">
      <alignment horizontal="left" vertical="top" wrapText="1"/>
      <protection locked="0"/>
    </xf>
    <xf numFmtId="0" fontId="92" fillId="0" borderId="59" xfId="5" applyFont="1" applyFill="1" applyBorder="1" applyAlignment="1" applyProtection="1">
      <alignment horizontal="left" vertical="center" wrapText="1"/>
      <protection locked="0"/>
    </xf>
    <xf numFmtId="0" fontId="92" fillId="0" borderId="0" xfId="5" applyFont="1" applyFill="1" applyBorder="1" applyAlignment="1" applyProtection="1">
      <alignment horizontal="left" vertical="center" wrapText="1"/>
      <protection locked="0"/>
    </xf>
    <xf numFmtId="0" fontId="89" fillId="0" borderId="76" xfId="5" applyFont="1" applyFill="1" applyBorder="1" applyAlignment="1" applyProtection="1">
      <alignment horizontal="left" vertical="top" wrapText="1"/>
      <protection locked="0"/>
    </xf>
    <xf numFmtId="176" fontId="87" fillId="0" borderId="1" xfId="1" applyNumberFormat="1" applyFont="1" applyFill="1" applyBorder="1" applyAlignment="1" applyProtection="1">
      <alignment horizontal="left" vertical="center"/>
      <protection locked="0"/>
    </xf>
    <xf numFmtId="176" fontId="87" fillId="0" borderId="2" xfId="1" applyNumberFormat="1" applyFont="1" applyFill="1" applyBorder="1" applyAlignment="1" applyProtection="1">
      <alignment horizontal="left" vertical="center"/>
      <protection locked="0"/>
    </xf>
    <xf numFmtId="176" fontId="87" fillId="0" borderId="3" xfId="1" applyNumberFormat="1" applyFont="1" applyFill="1" applyBorder="1" applyAlignment="1" applyProtection="1">
      <alignment horizontal="left" vertical="center"/>
      <protection locked="0"/>
    </xf>
    <xf numFmtId="0" fontId="89" fillId="0" borderId="68" xfId="5" applyFont="1" applyFill="1" applyBorder="1" applyAlignment="1" applyProtection="1">
      <alignment horizontal="left" vertical="top"/>
      <protection locked="0"/>
    </xf>
    <xf numFmtId="0" fontId="89" fillId="0" borderId="69" xfId="5" applyFont="1" applyFill="1" applyBorder="1" applyAlignment="1" applyProtection="1">
      <alignment horizontal="left" vertical="top"/>
      <protection locked="0"/>
    </xf>
    <xf numFmtId="176" fontId="87" fillId="0" borderId="68" xfId="5" applyNumberFormat="1" applyFont="1" applyFill="1" applyBorder="1" applyAlignment="1" applyProtection="1">
      <alignment horizontal="left" vertical="top"/>
      <protection locked="0"/>
    </xf>
    <xf numFmtId="176" fontId="87" fillId="0" borderId="69" xfId="5" applyNumberFormat="1" applyFont="1" applyFill="1" applyBorder="1" applyAlignment="1" applyProtection="1">
      <alignment horizontal="left" vertical="top"/>
      <protection locked="0"/>
    </xf>
    <xf numFmtId="176" fontId="87" fillId="0" borderId="92" xfId="5" applyNumberFormat="1" applyFont="1" applyFill="1" applyBorder="1" applyAlignment="1" applyProtection="1">
      <alignment horizontal="left" vertical="top"/>
      <protection locked="0"/>
    </xf>
    <xf numFmtId="176" fontId="87" fillId="0" borderId="13" xfId="5" applyNumberFormat="1" applyFont="1" applyFill="1" applyBorder="1" applyAlignment="1" applyProtection="1">
      <alignment horizontal="center" vertical="top"/>
      <protection locked="0"/>
    </xf>
    <xf numFmtId="176" fontId="87" fillId="0" borderId="5" xfId="5" applyNumberFormat="1" applyFont="1" applyFill="1" applyBorder="1" applyAlignment="1" applyProtection="1">
      <alignment horizontal="center" vertical="top"/>
      <protection locked="0"/>
    </xf>
    <xf numFmtId="176" fontId="87" fillId="0" borderId="6" xfId="5" applyNumberFormat="1" applyFont="1" applyFill="1" applyBorder="1" applyAlignment="1" applyProtection="1">
      <alignment horizontal="center" vertical="top"/>
      <protection locked="0"/>
    </xf>
    <xf numFmtId="176" fontId="87" fillId="0" borderId="7" xfId="5" applyNumberFormat="1" applyFont="1" applyFill="1" applyBorder="1" applyAlignment="1" applyProtection="1">
      <alignment horizontal="center" vertical="top"/>
      <protection locked="0"/>
    </xf>
    <xf numFmtId="176" fontId="87" fillId="0" borderId="0" xfId="5" applyNumberFormat="1" applyFont="1" applyFill="1" applyBorder="1" applyAlignment="1" applyProtection="1">
      <alignment horizontal="center" vertical="top"/>
      <protection locked="0"/>
    </xf>
    <xf numFmtId="176" fontId="87" fillId="0" borderId="8" xfId="5" applyNumberFormat="1" applyFont="1" applyFill="1" applyBorder="1" applyAlignment="1" applyProtection="1">
      <alignment horizontal="center" vertical="top"/>
      <protection locked="0"/>
    </xf>
    <xf numFmtId="176" fontId="87" fillId="0" borderId="1" xfId="5" applyNumberFormat="1" applyFont="1" applyFill="1" applyBorder="1" applyAlignment="1" applyProtection="1">
      <alignment horizontal="center" vertical="top"/>
      <protection locked="0"/>
    </xf>
    <xf numFmtId="176" fontId="87" fillId="0" borderId="2" xfId="5" applyNumberFormat="1" applyFont="1" applyFill="1" applyBorder="1" applyAlignment="1" applyProtection="1">
      <alignment horizontal="center" vertical="top"/>
      <protection locked="0"/>
    </xf>
    <xf numFmtId="176" fontId="87" fillId="0" borderId="3" xfId="5" applyNumberFormat="1" applyFont="1" applyFill="1" applyBorder="1" applyAlignment="1" applyProtection="1">
      <alignment horizontal="center" vertical="top"/>
      <protection locked="0"/>
    </xf>
    <xf numFmtId="0" fontId="92" fillId="0" borderId="59" xfId="5" applyFont="1" applyFill="1" applyBorder="1" applyAlignment="1" applyProtection="1">
      <alignment horizontal="left" vertical="center"/>
      <protection locked="0"/>
    </xf>
    <xf numFmtId="0" fontId="87" fillId="0" borderId="68" xfId="5" applyFont="1" applyFill="1" applyBorder="1" applyAlignment="1" applyProtection="1">
      <alignment horizontal="left" vertical="top"/>
      <protection locked="0"/>
    </xf>
    <xf numFmtId="0" fontId="87" fillId="0" borderId="69" xfId="5" applyFont="1" applyFill="1" applyBorder="1" applyAlignment="1" applyProtection="1">
      <alignment horizontal="left" vertical="top"/>
      <protection locked="0"/>
    </xf>
    <xf numFmtId="0" fontId="87" fillId="0" borderId="92" xfId="5" applyFont="1" applyFill="1" applyBorder="1" applyAlignment="1" applyProtection="1">
      <alignment horizontal="left" vertical="top"/>
      <protection locked="0"/>
    </xf>
    <xf numFmtId="0" fontId="87" fillId="0" borderId="66" xfId="5" applyFont="1" applyFill="1" applyBorder="1" applyAlignment="1" applyProtection="1">
      <alignment horizontal="left" vertical="center"/>
      <protection locked="0"/>
    </xf>
    <xf numFmtId="0" fontId="87" fillId="0" borderId="67" xfId="5" applyFont="1" applyFill="1" applyBorder="1" applyAlignment="1" applyProtection="1">
      <alignment horizontal="left" vertical="center"/>
      <protection locked="0"/>
    </xf>
    <xf numFmtId="0" fontId="87" fillId="0" borderId="126" xfId="5" applyFont="1" applyFill="1" applyBorder="1" applyAlignment="1" applyProtection="1">
      <alignment horizontal="left" vertical="center"/>
      <protection locked="0"/>
    </xf>
    <xf numFmtId="0" fontId="87" fillId="0" borderId="75" xfId="5" applyFont="1" applyFill="1" applyBorder="1" applyAlignment="1" applyProtection="1">
      <alignment horizontal="left" vertical="center"/>
      <protection locked="0"/>
    </xf>
    <xf numFmtId="0" fontId="87" fillId="0" borderId="129" xfId="5" applyFont="1" applyFill="1" applyBorder="1" applyAlignment="1" applyProtection="1">
      <alignment horizontal="left" vertical="center"/>
      <protection locked="0"/>
    </xf>
    <xf numFmtId="0" fontId="87" fillId="0" borderId="130" xfId="5" applyFont="1" applyFill="1" applyBorder="1" applyAlignment="1" applyProtection="1">
      <alignment horizontal="left" vertical="center"/>
      <protection locked="0"/>
    </xf>
    <xf numFmtId="0" fontId="87" fillId="0" borderId="74" xfId="5" applyFont="1" applyFill="1" applyBorder="1" applyAlignment="1" applyProtection="1">
      <alignment horizontal="left" vertical="center"/>
      <protection locked="0"/>
    </xf>
    <xf numFmtId="0" fontId="89" fillId="0" borderId="92" xfId="5" applyFont="1" applyFill="1" applyBorder="1" applyAlignment="1" applyProtection="1">
      <alignment horizontal="left" vertical="top"/>
      <protection locked="0"/>
    </xf>
    <xf numFmtId="0" fontId="88" fillId="0" borderId="0" xfId="5" applyFont="1" applyFill="1" applyBorder="1" applyAlignment="1" applyProtection="1">
      <alignment horizontal="left" vertical="top" wrapText="1"/>
      <protection locked="0"/>
    </xf>
    <xf numFmtId="176" fontId="85" fillId="0" borderId="68" xfId="5" applyNumberFormat="1" applyFont="1" applyFill="1" applyBorder="1" applyAlignment="1" applyProtection="1">
      <alignment horizontal="left" vertical="top" wrapText="1"/>
      <protection locked="0"/>
    </xf>
    <xf numFmtId="176" fontId="85" fillId="0" borderId="69" xfId="5" applyNumberFormat="1" applyFont="1" applyFill="1" applyBorder="1" applyAlignment="1" applyProtection="1">
      <alignment horizontal="left" vertical="top" wrapText="1"/>
      <protection locked="0"/>
    </xf>
    <xf numFmtId="176" fontId="85" fillId="0" borderId="92" xfId="5" applyNumberFormat="1" applyFont="1" applyFill="1" applyBorder="1" applyAlignment="1" applyProtection="1">
      <alignment horizontal="left" vertical="top" wrapText="1"/>
      <protection locked="0"/>
    </xf>
    <xf numFmtId="176" fontId="85" fillId="0" borderId="66" xfId="5" applyNumberFormat="1" applyFont="1" applyFill="1" applyBorder="1" applyAlignment="1" applyProtection="1">
      <alignment horizontal="left" vertical="top" wrapText="1"/>
      <protection locked="0"/>
    </xf>
    <xf numFmtId="176" fontId="85" fillId="0" borderId="67" xfId="5" applyNumberFormat="1" applyFont="1" applyFill="1" applyBorder="1" applyAlignment="1" applyProtection="1">
      <alignment horizontal="left" vertical="top" wrapText="1"/>
      <protection locked="0"/>
    </xf>
    <xf numFmtId="0" fontId="89" fillId="0" borderId="70" xfId="5" applyFont="1" applyFill="1" applyBorder="1" applyAlignment="1" applyProtection="1">
      <alignment horizontal="center" vertical="center" wrapText="1"/>
      <protection locked="0"/>
    </xf>
    <xf numFmtId="176" fontId="85" fillId="0" borderId="13" xfId="5" applyNumberFormat="1" applyFont="1" applyFill="1" applyBorder="1" applyAlignment="1" applyProtection="1">
      <alignment horizontal="left" vertical="center" wrapText="1"/>
      <protection locked="0"/>
    </xf>
    <xf numFmtId="176" fontId="85" fillId="0" borderId="5" xfId="5" applyNumberFormat="1" applyFont="1" applyFill="1" applyBorder="1" applyAlignment="1" applyProtection="1">
      <alignment horizontal="left" vertical="center" wrapText="1"/>
      <protection locked="0"/>
    </xf>
    <xf numFmtId="176" fontId="85" fillId="0" borderId="6" xfId="5" applyNumberFormat="1" applyFont="1" applyFill="1" applyBorder="1" applyAlignment="1" applyProtection="1">
      <alignment horizontal="left" vertical="center" wrapText="1"/>
      <protection locked="0"/>
    </xf>
    <xf numFmtId="176" fontId="85" fillId="0" borderId="7" xfId="5" applyNumberFormat="1" applyFont="1" applyFill="1" applyBorder="1" applyAlignment="1" applyProtection="1">
      <alignment horizontal="left" vertical="center" wrapText="1"/>
      <protection locked="0"/>
    </xf>
    <xf numFmtId="176" fontId="85" fillId="0" borderId="0" xfId="5" applyNumberFormat="1" applyFont="1" applyFill="1" applyBorder="1" applyAlignment="1" applyProtection="1">
      <alignment horizontal="left" vertical="center" wrapText="1"/>
      <protection locked="0"/>
    </xf>
    <xf numFmtId="176" fontId="85" fillId="0" borderId="8" xfId="5" applyNumberFormat="1" applyFont="1" applyFill="1" applyBorder="1" applyAlignment="1" applyProtection="1">
      <alignment horizontal="left" vertical="center" wrapText="1"/>
      <protection locked="0"/>
    </xf>
    <xf numFmtId="176" fontId="85" fillId="0" borderId="1" xfId="5" applyNumberFormat="1" applyFont="1" applyFill="1" applyBorder="1" applyAlignment="1" applyProtection="1">
      <alignment horizontal="left" vertical="center" wrapText="1"/>
      <protection locked="0"/>
    </xf>
    <xf numFmtId="176" fontId="85" fillId="0" borderId="2" xfId="5" applyNumberFormat="1" applyFont="1" applyFill="1" applyBorder="1" applyAlignment="1" applyProtection="1">
      <alignment horizontal="left" vertical="center" wrapText="1"/>
      <protection locked="0"/>
    </xf>
    <xf numFmtId="176" fontId="85" fillId="0" borderId="3" xfId="5" applyNumberFormat="1" applyFont="1" applyFill="1" applyBorder="1" applyAlignment="1" applyProtection="1">
      <alignment horizontal="left" vertical="center" wrapText="1"/>
      <protection locked="0"/>
    </xf>
    <xf numFmtId="0" fontId="88" fillId="0" borderId="0" xfId="5" applyFont="1" applyFill="1" applyBorder="1" applyAlignment="1" applyProtection="1">
      <alignment horizontal="justify" vertical="top"/>
      <protection locked="0"/>
    </xf>
    <xf numFmtId="166" fontId="87" fillId="0" borderId="54" xfId="2" applyFont="1" applyFill="1" applyBorder="1" applyAlignment="1" applyProtection="1">
      <alignment horizontal="right" vertical="top"/>
      <protection locked="0"/>
    </xf>
    <xf numFmtId="0" fontId="86" fillId="0" borderId="0" xfId="5" applyFont="1" applyFill="1" applyBorder="1" applyAlignment="1" applyProtection="1">
      <alignment horizontal="center" vertical="center"/>
      <protection locked="0"/>
    </xf>
    <xf numFmtId="0" fontId="93" fillId="0" borderId="0" xfId="5" applyFont="1" applyFill="1" applyBorder="1" applyAlignment="1" applyProtection="1">
      <alignment horizontal="left" vertical="top"/>
      <protection locked="0"/>
    </xf>
    <xf numFmtId="176" fontId="85" fillId="0" borderId="7" xfId="5" applyNumberFormat="1" applyFont="1" applyFill="1" applyBorder="1" applyAlignment="1" applyProtection="1">
      <alignment horizontal="left" vertical="top" wrapText="1"/>
      <protection locked="0"/>
    </xf>
    <xf numFmtId="176" fontId="85" fillId="0" borderId="0" xfId="5" applyNumberFormat="1" applyFont="1" applyFill="1" applyBorder="1" applyAlignment="1" applyProtection="1">
      <alignment horizontal="left" vertical="top" wrapText="1"/>
      <protection locked="0"/>
    </xf>
    <xf numFmtId="176" fontId="85" fillId="0" borderId="8" xfId="5" applyNumberFormat="1" applyFont="1" applyFill="1" applyBorder="1" applyAlignment="1" applyProtection="1">
      <alignment horizontal="left" vertical="top" wrapText="1"/>
      <protection locked="0"/>
    </xf>
    <xf numFmtId="176" fontId="85" fillId="0" borderId="13" xfId="5" applyNumberFormat="1" applyFont="1" applyFill="1" applyBorder="1" applyAlignment="1" applyProtection="1">
      <alignment horizontal="center" vertical="top" wrapText="1"/>
      <protection locked="0"/>
    </xf>
    <xf numFmtId="176" fontId="85" fillId="0" borderId="5" xfId="5" applyNumberFormat="1" applyFont="1" applyFill="1" applyBorder="1" applyAlignment="1" applyProtection="1">
      <alignment horizontal="center" vertical="top" wrapText="1"/>
      <protection locked="0"/>
    </xf>
    <xf numFmtId="176" fontId="85" fillId="0" borderId="6" xfId="5" applyNumberFormat="1" applyFont="1" applyFill="1" applyBorder="1" applyAlignment="1" applyProtection="1">
      <alignment horizontal="center" vertical="top" wrapText="1"/>
      <protection locked="0"/>
    </xf>
    <xf numFmtId="176" fontId="85" fillId="0" borderId="1" xfId="5" applyNumberFormat="1" applyFont="1" applyFill="1" applyBorder="1" applyAlignment="1" applyProtection="1">
      <alignment horizontal="center" vertical="top" wrapText="1"/>
      <protection locked="0"/>
    </xf>
    <xf numFmtId="176" fontId="85" fillId="0" borderId="2" xfId="5" applyNumberFormat="1" applyFont="1" applyFill="1" applyBorder="1" applyAlignment="1" applyProtection="1">
      <alignment horizontal="center" vertical="top" wrapText="1"/>
      <protection locked="0"/>
    </xf>
    <xf numFmtId="176" fontId="85" fillId="0" borderId="3" xfId="5" applyNumberFormat="1" applyFont="1" applyFill="1" applyBorder="1" applyAlignment="1" applyProtection="1">
      <alignment horizontal="center" vertical="top" wrapText="1"/>
      <protection locked="0"/>
    </xf>
    <xf numFmtId="0" fontId="85" fillId="0" borderId="0" xfId="5" applyFont="1" applyFill="1" applyBorder="1" applyAlignment="1" applyProtection="1">
      <alignment horizontal="center" vertical="top"/>
      <protection locked="0"/>
    </xf>
    <xf numFmtId="0" fontId="89" fillId="0" borderId="76" xfId="5" applyFont="1" applyFill="1" applyBorder="1" applyAlignment="1" applyProtection="1">
      <alignment horizontal="center" vertical="top" wrapText="1"/>
      <protection locked="0"/>
    </xf>
    <xf numFmtId="0" fontId="89" fillId="0" borderId="49" xfId="5" applyFont="1" applyFill="1" applyBorder="1" applyAlignment="1" applyProtection="1">
      <alignment horizontal="center" vertical="top" wrapText="1"/>
      <protection locked="0"/>
    </xf>
    <xf numFmtId="0" fontId="87" fillId="0" borderId="110" xfId="5" applyFont="1" applyFill="1" applyBorder="1" applyAlignment="1" applyProtection="1">
      <alignment horizontal="center" vertical="top"/>
      <protection locked="0"/>
    </xf>
    <xf numFmtId="0" fontId="87" fillId="0" borderId="44" xfId="5" applyFont="1" applyFill="1" applyBorder="1" applyAlignment="1" applyProtection="1">
      <alignment horizontal="center" vertical="top"/>
      <protection locked="0"/>
    </xf>
    <xf numFmtId="0" fontId="89" fillId="0" borderId="108" xfId="5" applyFont="1" applyFill="1" applyBorder="1" applyAlignment="1" applyProtection="1">
      <alignment horizontal="center" vertical="center" wrapText="1"/>
      <protection locked="0"/>
    </xf>
    <xf numFmtId="0" fontId="89" fillId="0" borderId="109" xfId="5" applyFont="1" applyFill="1" applyBorder="1" applyAlignment="1" applyProtection="1">
      <alignment horizontal="center" vertical="center" wrapText="1"/>
      <protection locked="0"/>
    </xf>
    <xf numFmtId="0" fontId="88" fillId="0" borderId="59" xfId="5" applyFont="1" applyFill="1" applyBorder="1" applyAlignment="1" applyProtection="1">
      <alignment horizontal="left" vertical="top" wrapText="1"/>
      <protection locked="0"/>
    </xf>
    <xf numFmtId="0" fontId="89" fillId="0" borderId="70" xfId="5" applyFont="1" applyFill="1" applyBorder="1" applyAlignment="1" applyProtection="1">
      <alignment horizontal="center" vertical="top"/>
      <protection locked="0"/>
    </xf>
    <xf numFmtId="0" fontId="89" fillId="0" borderId="107" xfId="5" applyFont="1" applyFill="1" applyBorder="1" applyAlignment="1" applyProtection="1">
      <alignment horizontal="center" vertical="center" wrapText="1"/>
      <protection locked="0"/>
    </xf>
    <xf numFmtId="0" fontId="85" fillId="0" borderId="45" xfId="5" applyFont="1" applyFill="1" applyBorder="1" applyAlignment="1" applyProtection="1">
      <alignment horizontal="center" vertical="top"/>
      <protection locked="0"/>
    </xf>
    <xf numFmtId="165" fontId="85" fillId="0" borderId="45" xfId="2" applyNumberFormat="1" applyFont="1" applyFill="1" applyBorder="1" applyAlignment="1" applyProtection="1">
      <alignment horizontal="center" vertical="top"/>
      <protection locked="0"/>
    </xf>
    <xf numFmtId="165" fontId="85" fillId="0" borderId="45" xfId="5" applyNumberFormat="1" applyFont="1" applyFill="1" applyBorder="1" applyAlignment="1" applyProtection="1">
      <alignment horizontal="center" vertical="top" wrapText="1"/>
      <protection locked="0"/>
    </xf>
    <xf numFmtId="0" fontId="85" fillId="0" borderId="45" xfId="5" applyFont="1" applyFill="1" applyBorder="1" applyAlignment="1" applyProtection="1">
      <alignment horizontal="center" vertical="top" wrapText="1"/>
      <protection locked="0"/>
    </xf>
    <xf numFmtId="0" fontId="95" fillId="0" borderId="71" xfId="5" applyFont="1" applyFill="1" applyBorder="1" applyAlignment="1" applyProtection="1">
      <alignment horizontal="center" vertical="top"/>
      <protection locked="0"/>
    </xf>
    <xf numFmtId="0" fontId="95" fillId="0" borderId="49" xfId="5" applyFont="1" applyFill="1" applyBorder="1" applyAlignment="1" applyProtection="1">
      <alignment horizontal="center" vertical="top" wrapText="1"/>
      <protection locked="0"/>
    </xf>
    <xf numFmtId="0" fontId="95" fillId="0" borderId="70" xfId="5" applyFont="1" applyFill="1" applyBorder="1" applyAlignment="1" applyProtection="1">
      <alignment horizontal="center" vertical="top"/>
      <protection locked="0"/>
    </xf>
    <xf numFmtId="0" fontId="95" fillId="0" borderId="49" xfId="5" applyFont="1" applyFill="1" applyBorder="1" applyAlignment="1" applyProtection="1">
      <alignment horizontal="center" vertical="top"/>
      <protection locked="0"/>
    </xf>
    <xf numFmtId="0" fontId="85" fillId="0" borderId="32" xfId="5" applyFont="1" applyFill="1" applyBorder="1" applyAlignment="1" applyProtection="1">
      <alignment horizontal="center" vertical="top"/>
      <protection locked="0"/>
    </xf>
    <xf numFmtId="0" fontId="85" fillId="0" borderId="32" xfId="5" applyFont="1" applyFill="1" applyBorder="1" applyAlignment="1" applyProtection="1">
      <alignment horizontal="center" vertical="top" wrapText="1"/>
      <protection locked="0"/>
    </xf>
    <xf numFmtId="176" fontId="4" fillId="0" borderId="9" xfId="5" applyNumberFormat="1" applyBorder="1" applyAlignment="1" applyProtection="1">
      <alignment horizontal="left" vertical="top"/>
      <protection locked="0"/>
    </xf>
    <xf numFmtId="43" fontId="52" fillId="0" borderId="68" xfId="1" applyFont="1" applyFill="1" applyBorder="1" applyAlignment="1" applyProtection="1">
      <alignment horizontal="left" vertical="center"/>
      <protection locked="0"/>
    </xf>
    <xf numFmtId="43" fontId="52" fillId="0" borderId="69" xfId="1" applyFont="1" applyFill="1" applyBorder="1" applyAlignment="1" applyProtection="1">
      <alignment horizontal="left" vertical="center"/>
      <protection locked="0"/>
    </xf>
    <xf numFmtId="43" fontId="52" fillId="0" borderId="92" xfId="1" applyFont="1" applyFill="1" applyBorder="1" applyAlignment="1" applyProtection="1">
      <alignment horizontal="left" vertical="center"/>
      <protection locked="0"/>
    </xf>
    <xf numFmtId="0" fontId="2" fillId="12" borderId="10" xfId="0" applyFont="1" applyFill="1" applyBorder="1" applyAlignment="1">
      <alignment horizontal="center" vertical="top" wrapText="1"/>
    </xf>
    <xf numFmtId="0" fontId="2" fillId="12" borderId="11" xfId="0" applyFont="1" applyFill="1" applyBorder="1" applyAlignment="1">
      <alignment horizontal="center" vertical="top" wrapText="1"/>
    </xf>
    <xf numFmtId="0" fontId="2" fillId="12" borderId="79" xfId="0" applyFont="1" applyFill="1" applyBorder="1" applyAlignment="1">
      <alignment horizontal="center" vertical="top" wrapText="1"/>
    </xf>
    <xf numFmtId="0" fontId="57" fillId="10" borderId="17" xfId="0" applyFont="1" applyFill="1" applyBorder="1" applyAlignment="1">
      <alignment horizontal="left" vertical="center" wrapText="1"/>
    </xf>
    <xf numFmtId="0" fontId="57" fillId="10" borderId="18" xfId="0" applyFont="1" applyFill="1" applyBorder="1" applyAlignment="1">
      <alignment horizontal="left" vertical="center" wrapText="1"/>
    </xf>
    <xf numFmtId="0" fontId="57" fillId="10" borderId="7" xfId="0" applyFont="1" applyFill="1" applyBorder="1" applyAlignment="1">
      <alignment horizontal="left" vertical="center" wrapText="1"/>
    </xf>
    <xf numFmtId="0" fontId="57" fillId="10" borderId="27" xfId="0" applyFont="1" applyFill="1" applyBorder="1" applyAlignment="1">
      <alignment horizontal="left" vertical="center" wrapText="1"/>
    </xf>
    <xf numFmtId="0" fontId="0" fillId="0" borderId="100" xfId="0" applyFill="1" applyBorder="1" applyAlignment="1" applyProtection="1">
      <alignment horizontal="center" vertical="top"/>
      <protection locked="0"/>
    </xf>
    <xf numFmtId="0" fontId="0" fillId="0" borderId="45" xfId="0" applyFill="1" applyBorder="1" applyAlignment="1" applyProtection="1">
      <alignment horizontal="center" vertical="top"/>
      <protection locked="0"/>
    </xf>
    <xf numFmtId="165" fontId="52" fillId="0" borderId="45" xfId="1" applyNumberFormat="1" applyFill="1" applyBorder="1" applyAlignment="1" applyProtection="1">
      <alignment horizontal="center" vertical="top"/>
      <protection locked="0"/>
    </xf>
    <xf numFmtId="165" fontId="52" fillId="0" borderId="95" xfId="1" applyNumberFormat="1" applyFill="1" applyBorder="1" applyAlignment="1" applyProtection="1">
      <alignment horizontal="center" vertical="top"/>
      <protection locked="0"/>
    </xf>
    <xf numFmtId="165" fontId="52" fillId="0" borderId="96" xfId="1" applyNumberFormat="1" applyFill="1" applyBorder="1" applyAlignment="1" applyProtection="1">
      <alignment horizontal="center" vertical="top"/>
      <protection locked="0"/>
    </xf>
    <xf numFmtId="165" fontId="52" fillId="0" borderId="97" xfId="1" applyNumberFormat="1" applyFill="1" applyBorder="1" applyAlignment="1" applyProtection="1">
      <alignment horizontal="center" vertical="top"/>
      <protection locked="0"/>
    </xf>
    <xf numFmtId="0" fontId="57" fillId="10" borderId="29" xfId="0" applyFont="1" applyFill="1" applyBorder="1" applyAlignment="1">
      <alignment horizontal="left" vertical="center" wrapText="1"/>
    </xf>
    <xf numFmtId="0" fontId="57" fillId="10" borderId="23" xfId="0" applyFont="1" applyFill="1" applyBorder="1" applyAlignment="1">
      <alignment horizontal="left" vertical="center" wrapText="1"/>
    </xf>
    <xf numFmtId="43" fontId="52" fillId="0" borderId="4" xfId="1" applyFont="1" applyFill="1" applyBorder="1" applyAlignment="1">
      <alignment horizontal="left" vertical="center"/>
    </xf>
    <xf numFmtId="0" fontId="2" fillId="12" borderId="30" xfId="0" applyFont="1" applyFill="1" applyBorder="1" applyAlignment="1">
      <alignment horizontal="center" vertical="top"/>
    </xf>
    <xf numFmtId="0" fontId="2" fillId="12" borderId="4" xfId="0" applyFont="1" applyFill="1" applyBorder="1" applyAlignment="1">
      <alignment horizontal="center" vertical="top"/>
    </xf>
    <xf numFmtId="0" fontId="2" fillId="12" borderId="4" xfId="0" applyFont="1" applyFill="1" applyBorder="1" applyAlignment="1">
      <alignment horizontal="center" vertical="top" wrapText="1"/>
    </xf>
    <xf numFmtId="43" fontId="52" fillId="0" borderId="4" xfId="1" applyFont="1" applyBorder="1" applyAlignment="1">
      <alignment horizontal="left"/>
    </xf>
    <xf numFmtId="0" fontId="54" fillId="11" borderId="102" xfId="0" applyFont="1" applyFill="1" applyBorder="1" applyAlignment="1">
      <alignment horizontal="center" vertical="center"/>
    </xf>
    <xf numFmtId="0" fontId="54" fillId="11" borderId="103" xfId="0" applyFont="1" applyFill="1" applyBorder="1" applyAlignment="1">
      <alignment horizontal="center" vertical="center"/>
    </xf>
    <xf numFmtId="0" fontId="54" fillId="11" borderId="16" xfId="0" applyFont="1" applyFill="1" applyBorder="1" applyAlignment="1">
      <alignment horizontal="center" vertical="center"/>
    </xf>
    <xf numFmtId="43" fontId="57" fillId="10" borderId="10" xfId="1" applyFont="1" applyFill="1" applyBorder="1" applyAlignment="1">
      <alignment horizontal="left" vertical="center" wrapText="1"/>
    </xf>
    <xf numFmtId="43" fontId="57" fillId="10" borderId="11" xfId="1" applyFont="1" applyFill="1" applyBorder="1" applyAlignment="1">
      <alignment horizontal="left" vertical="center" wrapText="1"/>
    </xf>
    <xf numFmtId="0" fontId="52" fillId="0" borderId="19" xfId="1" applyNumberFormat="1" applyFont="1" applyBorder="1" applyAlignment="1">
      <alignment horizontal="left"/>
    </xf>
    <xf numFmtId="0" fontId="52" fillId="0" borderId="20" xfId="1" applyNumberFormat="1" applyFont="1" applyBorder="1" applyAlignment="1">
      <alignment horizontal="left"/>
    </xf>
    <xf numFmtId="0" fontId="52" fillId="0" borderId="18" xfId="1" applyNumberFormat="1" applyFont="1" applyBorder="1" applyAlignment="1">
      <alignment horizontal="left"/>
    </xf>
    <xf numFmtId="0" fontId="52" fillId="0" borderId="93" xfId="1" applyNumberFormat="1" applyFont="1" applyBorder="1" applyAlignment="1">
      <alignment horizontal="left"/>
    </xf>
    <xf numFmtId="0" fontId="52" fillId="0" borderId="2" xfId="1" applyNumberFormat="1" applyFont="1" applyBorder="1" applyAlignment="1">
      <alignment horizontal="left"/>
    </xf>
    <xf numFmtId="0" fontId="52" fillId="0" borderId="94" xfId="1" applyNumberFormat="1" applyFont="1" applyBorder="1" applyAlignment="1">
      <alignment horizontal="left"/>
    </xf>
    <xf numFmtId="43" fontId="52" fillId="0" borderId="19" xfId="1" applyFont="1" applyBorder="1" applyAlignment="1">
      <alignment horizontal="center"/>
    </xf>
    <xf numFmtId="43" fontId="52" fillId="0" borderId="20" xfId="1" applyFont="1" applyBorder="1" applyAlignment="1">
      <alignment horizontal="center"/>
    </xf>
    <xf numFmtId="43" fontId="52" fillId="0" borderId="18" xfId="1" applyFont="1" applyBorder="1" applyAlignment="1">
      <alignment horizontal="center"/>
    </xf>
    <xf numFmtId="43" fontId="52" fillId="0" borderId="104" xfId="1" applyFont="1" applyBorder="1" applyAlignment="1">
      <alignment horizontal="center"/>
    </xf>
    <xf numFmtId="43" fontId="52" fillId="0" borderId="9" xfId="1" applyFont="1" applyBorder="1" applyAlignment="1">
      <alignment horizontal="center"/>
    </xf>
    <xf numFmtId="43" fontId="52" fillId="0" borderId="23" xfId="1" applyFont="1" applyBorder="1" applyAlignment="1">
      <alignment horizontal="center"/>
    </xf>
    <xf numFmtId="0" fontId="57" fillId="10" borderId="16" xfId="0" applyFont="1" applyFill="1" applyBorder="1" applyAlignment="1">
      <alignment horizontal="left" vertical="center" wrapText="1"/>
    </xf>
    <xf numFmtId="0" fontId="57" fillId="10" borderId="79" xfId="0" applyFont="1" applyFill="1" applyBorder="1" applyAlignment="1">
      <alignment horizontal="left" vertical="center" wrapText="1"/>
    </xf>
    <xf numFmtId="0" fontId="57" fillId="10" borderId="101" xfId="0" applyFont="1" applyFill="1" applyBorder="1" applyAlignment="1">
      <alignment horizontal="left" vertical="center" wrapText="1"/>
    </xf>
    <xf numFmtId="0" fontId="57" fillId="10" borderId="26" xfId="0" applyFont="1" applyFill="1" applyBorder="1" applyAlignment="1">
      <alignment horizontal="left" vertical="center" wrapText="1"/>
    </xf>
    <xf numFmtId="0" fontId="0" fillId="10" borderId="16" xfId="0" applyFill="1" applyBorder="1" applyAlignment="1">
      <alignment horizontal="center" vertical="center"/>
    </xf>
    <xf numFmtId="0" fontId="55" fillId="10" borderId="80" xfId="0" applyFont="1" applyFill="1" applyBorder="1" applyAlignment="1" applyProtection="1">
      <alignment horizontal="center" vertical="center"/>
      <protection locked="0"/>
    </xf>
    <xf numFmtId="0" fontId="55" fillId="10" borderId="98" xfId="0" applyFont="1" applyFill="1" applyBorder="1" applyAlignment="1" applyProtection="1">
      <alignment horizontal="center" vertical="center"/>
      <protection locked="0"/>
    </xf>
    <xf numFmtId="43" fontId="52" fillId="0" borderId="19" xfId="1" applyFont="1" applyBorder="1" applyAlignment="1">
      <alignment horizontal="left" vertical="center"/>
    </xf>
    <xf numFmtId="43" fontId="52" fillId="0" borderId="20" xfId="1" applyFont="1" applyBorder="1" applyAlignment="1">
      <alignment horizontal="left" vertical="center"/>
    </xf>
    <xf numFmtId="43" fontId="52" fillId="0" borderId="18" xfId="1" applyFont="1" applyBorder="1" applyAlignment="1">
      <alignment horizontal="left" vertical="center"/>
    </xf>
    <xf numFmtId="43" fontId="52" fillId="0" borderId="93" xfId="1" applyFont="1" applyBorder="1" applyAlignment="1">
      <alignment horizontal="left" vertical="center"/>
    </xf>
    <xf numFmtId="43" fontId="52" fillId="0" borderId="2" xfId="1" applyFont="1" applyBorder="1" applyAlignment="1">
      <alignment horizontal="left" vertical="center"/>
    </xf>
    <xf numFmtId="43" fontId="52" fillId="0" borderId="94" xfId="1" applyFont="1" applyBorder="1" applyAlignment="1">
      <alignment horizontal="left" vertical="center"/>
    </xf>
    <xf numFmtId="0" fontId="0" fillId="10" borderId="13" xfId="0" applyFill="1" applyBorder="1" applyAlignment="1">
      <alignment horizontal="center" vertical="center"/>
    </xf>
    <xf numFmtId="0" fontId="0" fillId="10" borderId="7" xfId="0" applyFill="1" applyBorder="1" applyAlignment="1">
      <alignment horizontal="center" vertical="center"/>
    </xf>
    <xf numFmtId="0" fontId="0" fillId="10" borderId="28" xfId="0" applyFill="1" applyBorder="1" applyAlignment="1">
      <alignment horizontal="center" vertical="center"/>
    </xf>
    <xf numFmtId="0" fontId="0" fillId="10" borderId="27" xfId="0" applyFill="1" applyBorder="1" applyAlignment="1">
      <alignment horizontal="center" vertical="center"/>
    </xf>
    <xf numFmtId="0" fontId="0" fillId="10" borderId="1" xfId="0" applyFill="1" applyBorder="1" applyAlignment="1">
      <alignment horizontal="center" vertical="center"/>
    </xf>
    <xf numFmtId="0" fontId="0" fillId="10" borderId="94" xfId="0" applyFill="1" applyBorder="1" applyAlignment="1">
      <alignment horizontal="center" vertical="center"/>
    </xf>
    <xf numFmtId="0" fontId="54" fillId="11" borderId="13" xfId="0" applyFont="1" applyFill="1" applyBorder="1" applyAlignment="1">
      <alignment horizontal="center" vertical="center"/>
    </xf>
    <xf numFmtId="0" fontId="54" fillId="11" borderId="28" xfId="0" applyFont="1" applyFill="1" applyBorder="1" applyAlignment="1">
      <alignment horizontal="center" vertical="center"/>
    </xf>
    <xf numFmtId="0" fontId="54" fillId="11" borderId="7" xfId="0" applyFont="1" applyFill="1" applyBorder="1" applyAlignment="1">
      <alignment horizontal="center" vertical="center"/>
    </xf>
    <xf numFmtId="0" fontId="54" fillId="11" borderId="27" xfId="0" applyFont="1" applyFill="1" applyBorder="1" applyAlignment="1">
      <alignment horizontal="center" vertical="center"/>
    </xf>
    <xf numFmtId="0" fontId="54" fillId="11" borderId="1" xfId="0" applyFont="1" applyFill="1" applyBorder="1" applyAlignment="1">
      <alignment horizontal="center" vertical="center"/>
    </xf>
    <xf numFmtId="0" fontId="54" fillId="11" borderId="94" xfId="0" applyFont="1" applyFill="1" applyBorder="1" applyAlignment="1">
      <alignment horizontal="center" vertical="center"/>
    </xf>
    <xf numFmtId="43" fontId="72" fillId="10" borderId="10" xfId="1" applyFont="1" applyFill="1" applyBorder="1" applyAlignment="1">
      <alignment horizontal="left" vertical="center" wrapText="1"/>
    </xf>
    <xf numFmtId="43" fontId="72" fillId="10" borderId="79" xfId="1" applyFont="1" applyFill="1" applyBorder="1" applyAlignment="1">
      <alignment horizontal="left" vertical="center" wrapText="1"/>
    </xf>
    <xf numFmtId="43" fontId="52" fillId="0" borderId="10" xfId="1" applyFont="1" applyBorder="1" applyAlignment="1">
      <alignment horizontal="center"/>
    </xf>
    <xf numFmtId="43" fontId="52" fillId="0" borderId="11" xfId="1" applyFont="1" applyBorder="1" applyAlignment="1">
      <alignment horizontal="center"/>
    </xf>
    <xf numFmtId="43" fontId="52" fillId="0" borderId="79" xfId="1" applyFont="1" applyBorder="1" applyAlignment="1">
      <alignment horizontal="center"/>
    </xf>
    <xf numFmtId="43" fontId="72" fillId="10" borderId="24" xfId="1" applyFont="1" applyFill="1" applyBorder="1" applyAlignment="1">
      <alignment horizontal="left" vertical="center" wrapText="1"/>
    </xf>
    <xf numFmtId="43" fontId="72" fillId="10" borderId="26" xfId="1" applyFont="1" applyFill="1" applyBorder="1" applyAlignment="1">
      <alignment horizontal="left" vertical="center" wrapText="1"/>
    </xf>
    <xf numFmtId="43" fontId="52" fillId="0" borderId="24" xfId="1" applyFont="1" applyBorder="1" applyAlignment="1">
      <alignment horizontal="center"/>
    </xf>
    <xf numFmtId="43" fontId="52" fillId="0" borderId="25" xfId="1" applyFont="1" applyBorder="1" applyAlignment="1">
      <alignment horizontal="center"/>
    </xf>
    <xf numFmtId="43" fontId="52" fillId="0" borderId="26" xfId="1" applyFont="1" applyBorder="1" applyAlignment="1">
      <alignment horizontal="center"/>
    </xf>
    <xf numFmtId="0" fontId="0" fillId="10" borderId="17" xfId="0" applyFill="1" applyBorder="1" applyAlignment="1">
      <alignment horizontal="center" vertical="center"/>
    </xf>
    <xf numFmtId="43" fontId="52" fillId="10" borderId="4" xfId="1" applyFont="1" applyFill="1" applyBorder="1" applyAlignment="1">
      <alignment horizontal="left" vertical="center"/>
    </xf>
    <xf numFmtId="43" fontId="52" fillId="10" borderId="14" xfId="1" applyFont="1" applyFill="1" applyBorder="1" applyAlignment="1">
      <alignment horizontal="left" vertical="center"/>
    </xf>
    <xf numFmtId="0" fontId="0" fillId="13" borderId="19" xfId="0" applyFill="1" applyBorder="1" applyAlignment="1">
      <alignment horizontal="left" vertical="center"/>
    </xf>
    <xf numFmtId="0" fontId="0" fillId="13" borderId="20" xfId="0" applyFill="1" applyBorder="1" applyAlignment="1">
      <alignment horizontal="left" vertical="center"/>
    </xf>
    <xf numFmtId="0" fontId="0" fillId="13" borderId="18" xfId="0" applyFill="1" applyBorder="1" applyAlignment="1">
      <alignment horizontal="left" vertical="center"/>
    </xf>
    <xf numFmtId="0" fontId="0" fillId="13" borderId="104" xfId="0" applyFill="1" applyBorder="1" applyAlignment="1">
      <alignment horizontal="left" vertical="center"/>
    </xf>
    <xf numFmtId="0" fontId="0" fillId="13" borderId="9" xfId="0" applyFill="1" applyBorder="1" applyAlignment="1">
      <alignment horizontal="left" vertical="center"/>
    </xf>
    <xf numFmtId="0" fontId="0" fillId="13" borderId="23" xfId="0" applyFill="1" applyBorder="1" applyAlignment="1">
      <alignment horizontal="left" vertical="center"/>
    </xf>
    <xf numFmtId="43" fontId="53" fillId="10" borderId="10" xfId="1" applyFont="1" applyFill="1" applyBorder="1" applyAlignment="1">
      <alignment horizontal="left" vertical="center"/>
    </xf>
    <xf numFmtId="43" fontId="52" fillId="10" borderId="11" xfId="1" applyFont="1" applyFill="1" applyBorder="1" applyAlignment="1">
      <alignment horizontal="left" vertical="center"/>
    </xf>
    <xf numFmtId="0" fontId="72" fillId="10" borderId="102" xfId="0" applyFont="1" applyFill="1" applyBorder="1" applyAlignment="1">
      <alignment horizontal="center" wrapText="1"/>
    </xf>
    <xf numFmtId="0" fontId="72" fillId="10" borderId="15" xfId="0" applyFont="1" applyFill="1" applyBorder="1" applyAlignment="1">
      <alignment horizontal="center" wrapText="1"/>
    </xf>
    <xf numFmtId="43" fontId="52" fillId="10" borderId="10" xfId="1" applyFont="1" applyFill="1" applyBorder="1" applyAlignment="1">
      <alignment horizontal="center"/>
    </xf>
    <xf numFmtId="43" fontId="52" fillId="10" borderId="11" xfId="1" applyFont="1" applyFill="1" applyBorder="1" applyAlignment="1">
      <alignment horizontal="center"/>
    </xf>
    <xf numFmtId="43" fontId="52" fillId="10" borderId="79" xfId="1" applyFont="1" applyFill="1" applyBorder="1" applyAlignment="1">
      <alignment horizontal="center"/>
    </xf>
    <xf numFmtId="43" fontId="52" fillId="0" borderId="19" xfId="1" applyFont="1" applyBorder="1" applyAlignment="1" applyProtection="1">
      <alignment horizontal="center" vertical="center"/>
      <protection locked="0"/>
    </xf>
    <xf numFmtId="43" fontId="52" fillId="0" borderId="20" xfId="1" applyFont="1" applyBorder="1" applyAlignment="1" applyProtection="1">
      <alignment horizontal="center" vertical="center"/>
      <protection locked="0"/>
    </xf>
    <xf numFmtId="43" fontId="52" fillId="0" borderId="18" xfId="1" applyFont="1" applyBorder="1" applyAlignment="1" applyProtection="1">
      <alignment horizontal="center" vertical="center"/>
      <protection locked="0"/>
    </xf>
    <xf numFmtId="43" fontId="52" fillId="0" borderId="104" xfId="1" applyFont="1" applyBorder="1" applyAlignment="1" applyProtection="1">
      <alignment horizontal="center" vertical="center"/>
      <protection locked="0"/>
    </xf>
    <xf numFmtId="43" fontId="52" fillId="0" borderId="9" xfId="1" applyFont="1" applyBorder="1" applyAlignment="1" applyProtection="1">
      <alignment horizontal="center" vertical="center"/>
      <protection locked="0"/>
    </xf>
    <xf numFmtId="43" fontId="52" fillId="0" borderId="23" xfId="1" applyFont="1" applyBorder="1" applyAlignment="1" applyProtection="1">
      <alignment horizontal="center" vertical="center"/>
      <protection locked="0"/>
    </xf>
    <xf numFmtId="0" fontId="54" fillId="11" borderId="13" xfId="0" applyFont="1" applyFill="1" applyBorder="1" applyAlignment="1">
      <alignment horizontal="center" vertical="center" wrapText="1"/>
    </xf>
    <xf numFmtId="43" fontId="53" fillId="0" borderId="5" xfId="1" applyFont="1" applyFill="1" applyBorder="1" applyAlignment="1">
      <alignment horizontal="center" vertical="center"/>
    </xf>
    <xf numFmtId="43" fontId="53" fillId="0" borderId="9" xfId="1" applyFont="1" applyFill="1" applyBorder="1" applyAlignment="1">
      <alignment horizontal="center" vertical="center"/>
    </xf>
    <xf numFmtId="0" fontId="0" fillId="10" borderId="5" xfId="0" applyFill="1" applyBorder="1" applyAlignment="1">
      <alignment horizontal="center" vertical="center" wrapText="1"/>
    </xf>
    <xf numFmtId="0" fontId="0" fillId="10" borderId="9" xfId="0" applyFill="1" applyBorder="1" applyAlignment="1">
      <alignment horizontal="center" vertical="center" wrapText="1"/>
    </xf>
    <xf numFmtId="43" fontId="53" fillId="0" borderId="5" xfId="1" applyFont="1" applyFill="1" applyBorder="1" applyAlignment="1" applyProtection="1">
      <alignment horizontal="center" vertical="center"/>
      <protection locked="0"/>
    </xf>
    <xf numFmtId="43" fontId="53" fillId="0" borderId="9" xfId="1" applyFont="1" applyFill="1" applyBorder="1" applyAlignment="1" applyProtection="1">
      <alignment horizontal="center" vertical="center"/>
      <protection locked="0"/>
    </xf>
    <xf numFmtId="0" fontId="0" fillId="10" borderId="18" xfId="0" applyFill="1" applyBorder="1" applyAlignment="1">
      <alignment horizontal="center" vertical="center"/>
    </xf>
    <xf numFmtId="0" fontId="0" fillId="10" borderId="29" xfId="0" applyFill="1" applyBorder="1" applyAlignment="1">
      <alignment horizontal="center" vertical="center"/>
    </xf>
    <xf numFmtId="0" fontId="0" fillId="10" borderId="23" xfId="0" applyFill="1" applyBorder="1" applyAlignment="1">
      <alignment horizontal="center" vertical="center"/>
    </xf>
    <xf numFmtId="43" fontId="52" fillId="0" borderId="104" xfId="1" applyFont="1" applyBorder="1" applyAlignment="1">
      <alignment horizontal="left" vertical="center"/>
    </xf>
    <xf numFmtId="43" fontId="52" fillId="0" borderId="9" xfId="1" applyFont="1" applyBorder="1" applyAlignment="1">
      <alignment horizontal="left" vertical="center"/>
    </xf>
    <xf numFmtId="43" fontId="52" fillId="0" borderId="23" xfId="1" applyFont="1" applyBorder="1" applyAlignment="1">
      <alignment horizontal="left" vertical="center"/>
    </xf>
    <xf numFmtId="0" fontId="0" fillId="10" borderId="17" xfId="0" applyFill="1" applyBorder="1" applyAlignment="1">
      <alignment horizontal="left" vertical="center" wrapText="1"/>
    </xf>
    <xf numFmtId="0" fontId="0" fillId="10" borderId="18" xfId="0" applyFill="1" applyBorder="1" applyAlignment="1">
      <alignment horizontal="left" vertical="center" wrapText="1"/>
    </xf>
    <xf numFmtId="0" fontId="0" fillId="10" borderId="7" xfId="0" applyFill="1" applyBorder="1" applyAlignment="1">
      <alignment horizontal="left" vertical="center" wrapText="1"/>
    </xf>
    <xf numFmtId="0" fontId="0" fillId="10" borderId="27" xfId="0" applyFill="1" applyBorder="1" applyAlignment="1">
      <alignment horizontal="left" vertical="center" wrapText="1"/>
    </xf>
    <xf numFmtId="0" fontId="0" fillId="10" borderId="1" xfId="0" applyFill="1" applyBorder="1" applyAlignment="1">
      <alignment horizontal="left" vertical="center" wrapText="1"/>
    </xf>
    <xf numFmtId="0" fontId="0" fillId="10" borderId="94" xfId="0" applyFill="1" applyBorder="1" applyAlignment="1">
      <alignment horizontal="left" vertical="center" wrapText="1"/>
    </xf>
    <xf numFmtId="43" fontId="52" fillId="0" borderId="22" xfId="1" applyFont="1" applyBorder="1" applyAlignment="1">
      <alignment horizontal="left" vertical="center"/>
    </xf>
    <xf numFmtId="43" fontId="52" fillId="0" borderId="0" xfId="1" applyFont="1" applyBorder="1" applyAlignment="1">
      <alignment horizontal="left" vertical="center"/>
    </xf>
    <xf numFmtId="43" fontId="52" fillId="0" borderId="27" xfId="1" applyFont="1" applyBorder="1" applyAlignment="1">
      <alignment horizontal="left" vertical="center"/>
    </xf>
    <xf numFmtId="0" fontId="54" fillId="11" borderId="29" xfId="0" applyFont="1" applyFill="1" applyBorder="1" applyAlignment="1">
      <alignment horizontal="center" vertical="center"/>
    </xf>
    <xf numFmtId="0" fontId="54" fillId="11" borderId="23" xfId="0" applyFont="1" applyFill="1" applyBorder="1" applyAlignment="1">
      <alignment horizontal="center" vertical="center"/>
    </xf>
    <xf numFmtId="0" fontId="55" fillId="10" borderId="80" xfId="0" applyFont="1" applyFill="1" applyBorder="1" applyAlignment="1">
      <alignment horizontal="center" vertical="center"/>
    </xf>
    <xf numFmtId="0" fontId="55" fillId="10" borderId="98" xfId="0" applyFont="1" applyFill="1" applyBorder="1" applyAlignment="1">
      <alignment horizontal="center" vertical="center"/>
    </xf>
    <xf numFmtId="0" fontId="53" fillId="10" borderId="0" xfId="0" applyFont="1" applyFill="1" applyBorder="1" applyAlignment="1">
      <alignment horizontal="center"/>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79" xfId="0" applyBorder="1" applyAlignment="1" applyProtection="1">
      <alignment horizontal="center"/>
      <protection locked="0"/>
    </xf>
    <xf numFmtId="14" fontId="0" fillId="0" borderId="10" xfId="0" applyNumberFormat="1" applyBorder="1" applyAlignment="1" applyProtection="1">
      <alignment horizontal="center"/>
      <protection locked="0"/>
    </xf>
    <xf numFmtId="14" fontId="0" fillId="0" borderId="11" xfId="0" applyNumberFormat="1" applyBorder="1" applyAlignment="1" applyProtection="1">
      <alignment horizontal="center"/>
      <protection locked="0"/>
    </xf>
    <xf numFmtId="14" fontId="0" fillId="0" borderId="79" xfId="0" applyNumberFormat="1" applyBorder="1" applyAlignment="1" applyProtection="1">
      <alignment horizontal="center"/>
      <protection locked="0"/>
    </xf>
    <xf numFmtId="165" fontId="4" fillId="0" borderId="45" xfId="5" applyNumberFormat="1" applyFill="1" applyBorder="1" applyAlignment="1" applyProtection="1">
      <alignment horizontal="center" vertical="top" wrapText="1"/>
      <protection locked="0"/>
    </xf>
    <xf numFmtId="0" fontId="4" fillId="0" borderId="45" xfId="5" applyFill="1" applyBorder="1" applyAlignment="1" applyProtection="1">
      <alignment horizontal="center" vertical="top" wrapText="1"/>
      <protection locked="0"/>
    </xf>
    <xf numFmtId="0" fontId="4" fillId="0" borderId="45" xfId="5" applyFill="1" applyBorder="1" applyAlignment="1" applyProtection="1">
      <alignment horizontal="center" vertical="top"/>
      <protection locked="0"/>
    </xf>
    <xf numFmtId="0" fontId="4" fillId="0" borderId="32" xfId="5" applyFill="1" applyBorder="1" applyAlignment="1" applyProtection="1">
      <alignment horizontal="center" vertical="top"/>
      <protection locked="0"/>
    </xf>
    <xf numFmtId="0" fontId="4" fillId="0" borderId="32" xfId="5" applyFill="1" applyBorder="1" applyAlignment="1" applyProtection="1">
      <alignment horizontal="center" vertical="top" wrapText="1"/>
      <protection locked="0"/>
    </xf>
    <xf numFmtId="165" fontId="4" fillId="0" borderId="45" xfId="2" applyNumberFormat="1" applyFill="1" applyBorder="1" applyAlignment="1" applyProtection="1">
      <alignment horizontal="center" vertical="top"/>
      <protection locked="0"/>
    </xf>
    <xf numFmtId="0" fontId="4" fillId="0" borderId="13" xfId="5" applyFill="1" applyBorder="1" applyAlignment="1" applyProtection="1">
      <alignment horizontal="left" vertical="top" wrapText="1"/>
      <protection locked="0"/>
    </xf>
    <xf numFmtId="0" fontId="4" fillId="0" borderId="5" xfId="5" applyFill="1" applyBorder="1" applyAlignment="1" applyProtection="1">
      <alignment horizontal="left" vertical="top" wrapText="1"/>
      <protection locked="0"/>
    </xf>
    <xf numFmtId="0" fontId="4" fillId="0" borderId="6" xfId="5" applyFill="1" applyBorder="1" applyAlignment="1" applyProtection="1">
      <alignment horizontal="left" vertical="top" wrapText="1"/>
      <protection locked="0"/>
    </xf>
    <xf numFmtId="0" fontId="4" fillId="0" borderId="1" xfId="5" applyFill="1" applyBorder="1" applyAlignment="1" applyProtection="1">
      <alignment horizontal="left" vertical="top" wrapText="1"/>
      <protection locked="0"/>
    </xf>
    <xf numFmtId="0" fontId="4" fillId="0" borderId="2" xfId="5" applyFill="1" applyBorder="1" applyAlignment="1" applyProtection="1">
      <alignment horizontal="left" vertical="top" wrapText="1"/>
      <protection locked="0"/>
    </xf>
    <xf numFmtId="0" fontId="4" fillId="0" borderId="3" xfId="5" applyFill="1" applyBorder="1" applyAlignment="1" applyProtection="1">
      <alignment horizontal="left" vertical="top" wrapText="1"/>
      <protection locked="0"/>
    </xf>
    <xf numFmtId="0" fontId="2" fillId="0" borderId="108" xfId="5" applyFont="1" applyFill="1" applyBorder="1" applyAlignment="1" applyProtection="1">
      <alignment horizontal="center" vertical="center" wrapText="1"/>
      <protection locked="0"/>
    </xf>
    <xf numFmtId="0" fontId="2" fillId="0" borderId="109" xfId="5" applyFont="1" applyFill="1" applyBorder="1" applyAlignment="1" applyProtection="1">
      <alignment horizontal="center" vertical="center" wrapText="1"/>
      <protection locked="0"/>
    </xf>
    <xf numFmtId="0" fontId="48" fillId="5" borderId="70" xfId="5" applyFont="1" applyFill="1" applyBorder="1" applyAlignment="1" applyProtection="1">
      <alignment horizontal="center" vertical="top"/>
      <protection locked="0"/>
    </xf>
    <xf numFmtId="0" fontId="48" fillId="5" borderId="49" xfId="5" applyFont="1" applyFill="1" applyBorder="1" applyAlignment="1" applyProtection="1">
      <alignment horizontal="center" vertical="top"/>
      <protection locked="0"/>
    </xf>
    <xf numFmtId="0" fontId="48" fillId="5" borderId="49" xfId="5" applyFont="1" applyFill="1" applyBorder="1" applyAlignment="1" applyProtection="1">
      <alignment horizontal="center" vertical="top" wrapText="1"/>
      <protection locked="0"/>
    </xf>
    <xf numFmtId="0" fontId="48" fillId="5" borderId="71" xfId="5" applyFont="1" applyFill="1" applyBorder="1" applyAlignment="1" applyProtection="1">
      <alignment horizontal="center" vertical="top"/>
      <protection locked="0"/>
    </xf>
    <xf numFmtId="0" fontId="40" fillId="4" borderId="59" xfId="5" applyFont="1" applyFill="1" applyBorder="1" applyAlignment="1" applyProtection="1">
      <alignment horizontal="left" vertical="top" wrapText="1"/>
      <protection locked="0"/>
    </xf>
    <xf numFmtId="0" fontId="2" fillId="5" borderId="70" xfId="5" applyFont="1" applyFill="1" applyBorder="1" applyAlignment="1" applyProtection="1">
      <alignment horizontal="center" vertical="top"/>
      <protection locked="0"/>
    </xf>
    <xf numFmtId="0" fontId="2" fillId="5" borderId="49" xfId="5" applyFont="1" applyFill="1" applyBorder="1" applyAlignment="1" applyProtection="1">
      <alignment horizontal="center" vertical="top" wrapText="1"/>
      <protection locked="0"/>
    </xf>
    <xf numFmtId="0" fontId="3" fillId="0" borderId="110" xfId="5" applyFont="1" applyFill="1" applyBorder="1" applyAlignment="1" applyProtection="1">
      <alignment horizontal="center" vertical="top"/>
      <protection locked="0"/>
    </xf>
    <xf numFmtId="0" fontId="3" fillId="0" borderId="44" xfId="5" applyFont="1" applyFill="1" applyBorder="1" applyAlignment="1" applyProtection="1">
      <alignment horizontal="center" vertical="top"/>
      <protection locked="0"/>
    </xf>
    <xf numFmtId="0" fontId="4" fillId="0" borderId="13" xfId="5" applyFill="1" applyBorder="1" applyAlignment="1" applyProtection="1">
      <alignment horizontal="center" vertical="top" wrapText="1"/>
      <protection locked="0"/>
    </xf>
    <xf numFmtId="0" fontId="4" fillId="0" borderId="5" xfId="5" applyFill="1" applyBorder="1" applyAlignment="1" applyProtection="1">
      <alignment horizontal="center" vertical="top" wrapText="1"/>
      <protection locked="0"/>
    </xf>
    <xf numFmtId="0" fontId="4" fillId="0" borderId="6" xfId="5" applyFill="1" applyBorder="1" applyAlignment="1" applyProtection="1">
      <alignment horizontal="center" vertical="top" wrapText="1"/>
      <protection locked="0"/>
    </xf>
    <xf numFmtId="0" fontId="4" fillId="0" borderId="1" xfId="5" applyFill="1" applyBorder="1" applyAlignment="1" applyProtection="1">
      <alignment horizontal="center" vertical="top" wrapText="1"/>
      <protection locked="0"/>
    </xf>
    <xf numFmtId="0" fontId="4" fillId="0" borderId="2" xfId="5" applyFill="1" applyBorder="1" applyAlignment="1" applyProtection="1">
      <alignment horizontal="center" vertical="top" wrapText="1"/>
      <protection locked="0"/>
    </xf>
    <xf numFmtId="0" fontId="4" fillId="0" borderId="3" xfId="5" applyFill="1" applyBorder="1" applyAlignment="1" applyProtection="1">
      <alignment horizontal="center" vertical="top" wrapText="1"/>
      <protection locked="0"/>
    </xf>
    <xf numFmtId="0" fontId="2" fillId="5" borderId="107" xfId="5" applyFont="1" applyFill="1" applyBorder="1" applyAlignment="1" applyProtection="1">
      <alignment horizontal="center" vertical="center" wrapText="1"/>
      <protection locked="0"/>
    </xf>
    <xf numFmtId="0" fontId="2" fillId="5" borderId="70" xfId="5" applyFont="1" applyFill="1" applyBorder="1" applyAlignment="1" applyProtection="1">
      <alignment horizontal="center" vertical="center" wrapText="1"/>
      <protection locked="0"/>
    </xf>
    <xf numFmtId="0" fontId="39" fillId="4" borderId="0" xfId="5" applyFont="1" applyFill="1" applyBorder="1" applyAlignment="1" applyProtection="1">
      <alignment horizontal="center" vertical="center"/>
      <protection locked="0"/>
    </xf>
    <xf numFmtId="0" fontId="44" fillId="8" borderId="0" xfId="5" applyFont="1" applyFill="1" applyBorder="1" applyAlignment="1" applyProtection="1">
      <alignment horizontal="justify" vertical="top"/>
      <protection locked="0"/>
    </xf>
    <xf numFmtId="0" fontId="4" fillId="5" borderId="0" xfId="5" applyFill="1" applyBorder="1" applyAlignment="1" applyProtection="1">
      <alignment horizontal="center" vertical="top"/>
      <protection locked="0"/>
    </xf>
    <xf numFmtId="0" fontId="45" fillId="5" borderId="0" xfId="5" applyFont="1" applyFill="1" applyBorder="1" applyAlignment="1" applyProtection="1">
      <alignment horizontal="left" vertical="top" wrapText="1"/>
      <protection locked="0"/>
    </xf>
    <xf numFmtId="0" fontId="45" fillId="5" borderId="76" xfId="5" applyFont="1" applyFill="1" applyBorder="1" applyAlignment="1" applyProtection="1">
      <alignment horizontal="center" vertical="top" wrapText="1"/>
      <protection locked="0"/>
    </xf>
    <xf numFmtId="175" fontId="45" fillId="5" borderId="0" xfId="5" applyNumberFormat="1" applyFont="1" applyFill="1" applyBorder="1" applyAlignment="1" applyProtection="1">
      <alignment horizontal="center" vertical="top" wrapText="1"/>
      <protection locked="0"/>
    </xf>
    <xf numFmtId="0" fontId="45" fillId="5" borderId="76" xfId="5" applyFont="1" applyFill="1" applyBorder="1" applyAlignment="1" applyProtection="1">
      <alignment horizontal="left" vertical="top" wrapText="1"/>
      <protection locked="0"/>
    </xf>
    <xf numFmtId="0" fontId="44" fillId="4" borderId="59" xfId="5" applyFont="1" applyFill="1" applyBorder="1" applyAlignment="1" applyProtection="1">
      <alignment horizontal="left" vertical="center" wrapText="1"/>
      <protection locked="0"/>
    </xf>
    <xf numFmtId="0" fontId="44" fillId="4" borderId="0" xfId="5" applyFont="1" applyFill="1" applyBorder="1" applyAlignment="1" applyProtection="1">
      <alignment horizontal="left" vertical="center" wrapText="1"/>
      <protection locked="0"/>
    </xf>
    <xf numFmtId="0" fontId="4" fillId="0" borderId="68" xfId="5" applyFill="1" applyBorder="1" applyAlignment="1" applyProtection="1">
      <alignment horizontal="center" vertical="top" wrapText="1"/>
      <protection locked="0"/>
    </xf>
    <xf numFmtId="0" fontId="4" fillId="0" borderId="69" xfId="5" applyFill="1" applyBorder="1" applyAlignment="1" applyProtection="1">
      <alignment horizontal="center" vertical="top" wrapText="1"/>
      <protection locked="0"/>
    </xf>
    <xf numFmtId="0" fontId="4" fillId="0" borderId="92" xfId="5" applyFill="1" applyBorder="1" applyAlignment="1" applyProtection="1">
      <alignment horizontal="center" vertical="top" wrapText="1"/>
      <protection locked="0"/>
    </xf>
    <xf numFmtId="0" fontId="2" fillId="8" borderId="0" xfId="5" applyFont="1" applyFill="1" applyBorder="1" applyAlignment="1" applyProtection="1">
      <alignment horizontal="left" vertical="top" wrapText="1"/>
      <protection locked="0"/>
    </xf>
    <xf numFmtId="0" fontId="4" fillId="0" borderId="66" xfId="5" applyFill="1" applyBorder="1" applyAlignment="1" applyProtection="1">
      <alignment horizontal="center" vertical="top" wrapText="1"/>
      <protection locked="0"/>
    </xf>
    <xf numFmtId="0" fontId="4" fillId="0" borderId="67" xfId="5" applyFill="1" applyBorder="1" applyAlignment="1" applyProtection="1">
      <alignment horizontal="center" vertical="top" wrapText="1"/>
      <protection locked="0"/>
    </xf>
    <xf numFmtId="0" fontId="4" fillId="0" borderId="75" xfId="5" applyFill="1" applyBorder="1" applyAlignment="1" applyProtection="1">
      <alignment horizontal="center" vertical="top" wrapText="1"/>
      <protection locked="0"/>
    </xf>
    <xf numFmtId="0" fontId="46" fillId="5" borderId="0" xfId="5" applyFont="1" applyFill="1" applyBorder="1" applyAlignment="1" applyProtection="1">
      <alignment horizontal="left" vertical="top"/>
      <protection locked="0"/>
    </xf>
    <xf numFmtId="0" fontId="4" fillId="0" borderId="7" xfId="5" applyFill="1" applyBorder="1" applyAlignment="1" applyProtection="1">
      <alignment horizontal="left" vertical="top" wrapText="1"/>
      <protection locked="0"/>
    </xf>
    <xf numFmtId="0" fontId="4" fillId="0" borderId="0" xfId="5" applyFill="1" applyBorder="1" applyAlignment="1" applyProtection="1">
      <alignment horizontal="left" vertical="top" wrapText="1"/>
      <protection locked="0"/>
    </xf>
    <xf numFmtId="0" fontId="4" fillId="0" borderId="8" xfId="5" applyFill="1" applyBorder="1" applyAlignment="1" applyProtection="1">
      <alignment horizontal="left" vertical="top" wrapText="1"/>
      <protection locked="0"/>
    </xf>
    <xf numFmtId="0" fontId="41" fillId="9" borderId="0" xfId="5" applyFont="1" applyFill="1" applyBorder="1" applyAlignment="1" applyProtection="1">
      <alignment horizontal="center" vertical="center"/>
      <protection locked="0"/>
    </xf>
    <xf numFmtId="0" fontId="3" fillId="0" borderId="53" xfId="5" applyFont="1" applyFill="1" applyBorder="1" applyAlignment="1" applyProtection="1">
      <alignment horizontal="justify" vertical="top"/>
      <protection locked="0"/>
    </xf>
    <xf numFmtId="0" fontId="3" fillId="0" borderId="66" xfId="5" applyFont="1" applyFill="1" applyBorder="1" applyAlignment="1" applyProtection="1">
      <alignment horizontal="justify" vertical="top"/>
      <protection locked="0"/>
    </xf>
    <xf numFmtId="0" fontId="3" fillId="0" borderId="6" xfId="5" applyFont="1" applyFill="1" applyBorder="1" applyAlignment="1" applyProtection="1">
      <alignment horizontal="left" vertical="top"/>
      <protection locked="0"/>
    </xf>
    <xf numFmtId="0" fontId="3" fillId="0" borderId="7" xfId="5" applyFont="1" applyFill="1" applyBorder="1" applyAlignment="1" applyProtection="1">
      <alignment horizontal="left" vertical="top"/>
      <protection locked="0"/>
    </xf>
    <xf numFmtId="0" fontId="3" fillId="0" borderId="0" xfId="5" applyFont="1" applyFill="1" applyBorder="1" applyAlignment="1" applyProtection="1">
      <alignment horizontal="left" vertical="top"/>
      <protection locked="0"/>
    </xf>
    <xf numFmtId="0" fontId="3" fillId="0" borderId="8" xfId="5" applyFont="1" applyFill="1" applyBorder="1" applyAlignment="1" applyProtection="1">
      <alignment horizontal="left" vertical="top"/>
      <protection locked="0"/>
    </xf>
    <xf numFmtId="0" fontId="3" fillId="0" borderId="1" xfId="5" applyFont="1" applyFill="1" applyBorder="1" applyAlignment="1" applyProtection="1">
      <alignment horizontal="left" vertical="top"/>
      <protection locked="0"/>
    </xf>
    <xf numFmtId="0" fontId="3" fillId="0" borderId="2" xfId="5" applyFont="1" applyFill="1" applyBorder="1" applyAlignment="1" applyProtection="1">
      <alignment horizontal="left" vertical="top"/>
      <protection locked="0"/>
    </xf>
    <xf numFmtId="0" fontId="3" fillId="0" borderId="3" xfId="5" applyFont="1" applyFill="1" applyBorder="1" applyAlignment="1" applyProtection="1">
      <alignment horizontal="left" vertical="top"/>
      <protection locked="0"/>
    </xf>
    <xf numFmtId="0" fontId="3" fillId="5" borderId="0" xfId="5" applyFont="1" applyFill="1" applyBorder="1" applyAlignment="1" applyProtection="1">
      <alignment horizontal="justify" vertical="top"/>
      <protection locked="0"/>
    </xf>
    <xf numFmtId="0" fontId="40" fillId="8" borderId="0" xfId="5" applyFont="1" applyFill="1" applyBorder="1" applyAlignment="1" applyProtection="1">
      <alignment horizontal="left" vertical="top" wrapText="1"/>
      <protection locked="0"/>
    </xf>
    <xf numFmtId="0" fontId="3" fillId="0" borderId="73" xfId="5" applyFont="1" applyFill="1" applyBorder="1" applyAlignment="1" applyProtection="1">
      <alignment horizontal="left" vertical="top"/>
      <protection locked="0"/>
    </xf>
    <xf numFmtId="0" fontId="3" fillId="0" borderId="57" xfId="5" applyFont="1" applyFill="1" applyBorder="1" applyAlignment="1" applyProtection="1">
      <alignment horizontal="left" vertical="top"/>
      <protection locked="0"/>
    </xf>
    <xf numFmtId="0" fontId="3" fillId="0" borderId="76" xfId="5" applyFont="1" applyFill="1" applyBorder="1" applyAlignment="1" applyProtection="1">
      <alignment horizontal="left" vertical="top"/>
      <protection locked="0"/>
    </xf>
    <xf numFmtId="0" fontId="3" fillId="0" borderId="106" xfId="5" applyFont="1" applyFill="1" applyBorder="1" applyAlignment="1" applyProtection="1">
      <alignment horizontal="left" vertical="top"/>
      <protection locked="0"/>
    </xf>
    <xf numFmtId="0" fontId="4" fillId="0" borderId="56" xfId="5" applyFill="1" applyBorder="1" applyAlignment="1" applyProtection="1">
      <alignment horizontal="center" vertical="top" wrapText="1"/>
      <protection locked="0"/>
    </xf>
    <xf numFmtId="0" fontId="4" fillId="0" borderId="0" xfId="5" applyFill="1" applyBorder="1" applyAlignment="1" applyProtection="1">
      <alignment horizontal="center" vertical="top" wrapText="1"/>
      <protection locked="0"/>
    </xf>
    <xf numFmtId="0" fontId="4" fillId="0" borderId="105" xfId="5" applyFill="1" applyBorder="1" applyAlignment="1" applyProtection="1">
      <alignment horizontal="center" vertical="top" wrapText="1"/>
      <protection locked="0"/>
    </xf>
    <xf numFmtId="0" fontId="4" fillId="0" borderId="57" xfId="5" applyFill="1" applyBorder="1" applyAlignment="1" applyProtection="1">
      <alignment horizontal="center" vertical="top" wrapText="1"/>
      <protection locked="0"/>
    </xf>
    <xf numFmtId="0" fontId="4" fillId="0" borderId="76" xfId="5" applyFill="1" applyBorder="1" applyAlignment="1" applyProtection="1">
      <alignment horizontal="center" vertical="top" wrapText="1"/>
      <protection locked="0"/>
    </xf>
    <xf numFmtId="0" fontId="4" fillId="0" borderId="106" xfId="5" applyFill="1" applyBorder="1" applyAlignment="1" applyProtection="1">
      <alignment horizontal="center" vertical="top" wrapText="1"/>
      <protection locked="0"/>
    </xf>
    <xf numFmtId="0" fontId="3" fillId="5" borderId="68" xfId="5" applyFont="1" applyFill="1" applyBorder="1" applyAlignment="1" applyProtection="1">
      <alignment horizontal="left" vertical="center"/>
      <protection locked="0"/>
    </xf>
    <xf numFmtId="0" fontId="3" fillId="5" borderId="69" xfId="5" applyFont="1" applyFill="1" applyBorder="1" applyAlignment="1" applyProtection="1">
      <alignment horizontal="left" vertical="center"/>
      <protection locked="0"/>
    </xf>
    <xf numFmtId="0" fontId="3" fillId="5" borderId="92" xfId="5" applyFont="1" applyFill="1" applyBorder="1" applyAlignment="1" applyProtection="1">
      <alignment horizontal="left" vertical="center"/>
      <protection locked="0"/>
    </xf>
    <xf numFmtId="0" fontId="40" fillId="8" borderId="106" xfId="5" applyFont="1" applyFill="1" applyBorder="1" applyAlignment="1" applyProtection="1">
      <alignment horizontal="left" vertical="top" wrapText="1"/>
      <protection locked="0"/>
    </xf>
    <xf numFmtId="0" fontId="3" fillId="0" borderId="53" xfId="5" applyFont="1" applyFill="1" applyBorder="1" applyAlignment="1" applyProtection="1">
      <alignment horizontal="left" vertical="center"/>
      <protection locked="0"/>
    </xf>
    <xf numFmtId="0" fontId="3" fillId="0" borderId="66" xfId="5" applyFont="1" applyFill="1" applyBorder="1" applyAlignment="1" applyProtection="1">
      <alignment horizontal="left" vertical="center"/>
      <protection locked="0"/>
    </xf>
    <xf numFmtId="0" fontId="3" fillId="0" borderId="13" xfId="5" applyFont="1" applyFill="1" applyBorder="1" applyAlignment="1" applyProtection="1">
      <alignment horizontal="left" vertical="center"/>
      <protection locked="0"/>
    </xf>
    <xf numFmtId="0" fontId="3" fillId="0" borderId="5" xfId="5" applyFont="1" applyFill="1" applyBorder="1" applyAlignment="1" applyProtection="1">
      <alignment horizontal="left" vertical="center"/>
      <protection locked="0"/>
    </xf>
    <xf numFmtId="0" fontId="3" fillId="0" borderId="6" xfId="5" applyFont="1" applyFill="1" applyBorder="1" applyAlignment="1" applyProtection="1">
      <alignment horizontal="left" vertical="center"/>
      <protection locked="0"/>
    </xf>
    <xf numFmtId="0" fontId="3" fillId="0" borderId="7" xfId="5" applyFont="1" applyFill="1" applyBorder="1" applyAlignment="1" applyProtection="1">
      <alignment horizontal="left" vertical="center"/>
      <protection locked="0"/>
    </xf>
    <xf numFmtId="0" fontId="3" fillId="0" borderId="0" xfId="5" applyFont="1" applyFill="1" applyBorder="1" applyAlignment="1" applyProtection="1">
      <alignment horizontal="left" vertical="center"/>
      <protection locked="0"/>
    </xf>
    <xf numFmtId="0" fontId="3" fillId="0" borderId="8" xfId="5" applyFont="1" applyFill="1" applyBorder="1" applyAlignment="1" applyProtection="1">
      <alignment horizontal="left" vertical="center"/>
      <protection locked="0"/>
    </xf>
    <xf numFmtId="0" fontId="3" fillId="0" borderId="1" xfId="5" applyFont="1" applyFill="1" applyBorder="1" applyAlignment="1" applyProtection="1">
      <alignment horizontal="left" vertical="center"/>
      <protection locked="0"/>
    </xf>
    <xf numFmtId="0" fontId="3" fillId="0" borderId="2" xfId="5" applyFont="1" applyFill="1" applyBorder="1" applyAlignment="1" applyProtection="1">
      <alignment horizontal="left" vertical="center"/>
      <protection locked="0"/>
    </xf>
    <xf numFmtId="0" fontId="3" fillId="0" borderId="3" xfId="5" applyFont="1" applyFill="1" applyBorder="1" applyAlignment="1" applyProtection="1">
      <alignment horizontal="left" vertical="center"/>
      <protection locked="0"/>
    </xf>
    <xf numFmtId="0" fontId="2" fillId="5" borderId="68" xfId="5" applyFont="1" applyFill="1" applyBorder="1" applyAlignment="1" applyProtection="1">
      <alignment horizontal="left" vertical="top"/>
      <protection locked="0"/>
    </xf>
    <xf numFmtId="0" fontId="2" fillId="5" borderId="69" xfId="5" applyFont="1" applyFill="1" applyBorder="1" applyAlignment="1" applyProtection="1">
      <alignment horizontal="left" vertical="top"/>
      <protection locked="0"/>
    </xf>
    <xf numFmtId="0" fontId="2" fillId="5" borderId="92" xfId="5" applyFont="1" applyFill="1" applyBorder="1" applyAlignment="1" applyProtection="1">
      <alignment horizontal="left" vertical="top"/>
      <protection locked="0"/>
    </xf>
    <xf numFmtId="0" fontId="3" fillId="0" borderId="13" xfId="5" applyFont="1" applyFill="1" applyBorder="1" applyAlignment="1" applyProtection="1">
      <alignment horizontal="center" vertical="top"/>
      <protection locked="0"/>
    </xf>
    <xf numFmtId="0" fontId="3" fillId="0" borderId="5" xfId="5" applyFont="1" applyFill="1" applyBorder="1" applyAlignment="1" applyProtection="1">
      <alignment horizontal="center" vertical="top"/>
      <protection locked="0"/>
    </xf>
    <xf numFmtId="0" fontId="3" fillId="0" borderId="6" xfId="5" applyFont="1" applyFill="1" applyBorder="1" applyAlignment="1" applyProtection="1">
      <alignment horizontal="center" vertical="top"/>
      <protection locked="0"/>
    </xf>
    <xf numFmtId="0" fontId="3" fillId="0" borderId="7" xfId="5" applyFont="1" applyFill="1" applyBorder="1" applyAlignment="1" applyProtection="1">
      <alignment horizontal="center" vertical="top"/>
      <protection locked="0"/>
    </xf>
    <xf numFmtId="0" fontId="3" fillId="0" borderId="0" xfId="5" applyFont="1" applyFill="1" applyBorder="1" applyAlignment="1" applyProtection="1">
      <alignment horizontal="center" vertical="top"/>
      <protection locked="0"/>
    </xf>
    <xf numFmtId="0" fontId="3" fillId="0" borderId="8" xfId="5" applyFont="1" applyFill="1" applyBorder="1" applyAlignment="1" applyProtection="1">
      <alignment horizontal="center" vertical="top"/>
      <protection locked="0"/>
    </xf>
    <xf numFmtId="0" fontId="3" fillId="0" borderId="1" xfId="5" applyFont="1" applyFill="1" applyBorder="1" applyAlignment="1" applyProtection="1">
      <alignment horizontal="center" vertical="top"/>
      <protection locked="0"/>
    </xf>
    <xf numFmtId="0" fontId="3" fillId="0" borderId="2" xfId="5" applyFont="1" applyFill="1" applyBorder="1" applyAlignment="1" applyProtection="1">
      <alignment horizontal="center" vertical="top"/>
      <protection locked="0"/>
    </xf>
    <xf numFmtId="0" fontId="3" fillId="0" borderId="3" xfId="5" applyFont="1" applyFill="1" applyBorder="1" applyAlignment="1" applyProtection="1">
      <alignment horizontal="center" vertical="top"/>
      <protection locked="0"/>
    </xf>
    <xf numFmtId="0" fontId="40" fillId="8" borderId="105" xfId="5" applyFont="1" applyFill="1" applyBorder="1" applyAlignment="1" applyProtection="1">
      <alignment horizontal="left" vertical="top" wrapText="1"/>
      <protection locked="0"/>
    </xf>
    <xf numFmtId="0" fontId="38" fillId="0" borderId="0" xfId="5" applyFont="1" applyBorder="1" applyAlignment="1" applyProtection="1">
      <alignment horizontal="center" vertical="center"/>
      <protection locked="0"/>
    </xf>
    <xf numFmtId="0" fontId="39" fillId="0" borderId="53" xfId="5" applyFont="1" applyBorder="1" applyAlignment="1" applyProtection="1">
      <alignment horizontal="left" vertical="top" wrapText="1"/>
      <protection locked="0"/>
    </xf>
    <xf numFmtId="0" fontId="40" fillId="8" borderId="73" xfId="5" applyFont="1" applyFill="1" applyBorder="1" applyAlignment="1" applyProtection="1">
      <alignment horizontal="left" vertical="top" wrapText="1"/>
      <protection locked="0"/>
    </xf>
    <xf numFmtId="0" fontId="31" fillId="0" borderId="0" xfId="5" applyFont="1" applyBorder="1" applyAlignment="1" applyProtection="1">
      <alignment horizontal="justify" vertical="top" wrapText="1"/>
      <protection locked="0"/>
    </xf>
    <xf numFmtId="0" fontId="18" fillId="8" borderId="0" xfId="5" applyFont="1" applyFill="1" applyBorder="1" applyAlignment="1" applyProtection="1">
      <alignment horizontal="left" vertical="top" wrapText="1"/>
      <protection locked="0"/>
    </xf>
    <xf numFmtId="0" fontId="34" fillId="0" borderId="0" xfId="5" applyFont="1" applyBorder="1" applyAlignment="1" applyProtection="1">
      <alignment horizontal="justify" vertical="top" wrapText="1"/>
      <protection locked="0"/>
    </xf>
    <xf numFmtId="0" fontId="7" fillId="5" borderId="34" xfId="5" applyFont="1" applyFill="1" applyBorder="1" applyAlignment="1" applyProtection="1">
      <alignment horizontal="center" wrapText="1"/>
      <protection locked="0"/>
    </xf>
    <xf numFmtId="0" fontId="14" fillId="5" borderId="34" xfId="5" applyFont="1" applyFill="1" applyBorder="1" applyAlignment="1" applyProtection="1">
      <alignment horizontal="center" vertical="center" wrapText="1"/>
      <protection locked="0"/>
    </xf>
    <xf numFmtId="0" fontId="14" fillId="5" borderId="111" xfId="5" applyFont="1" applyFill="1" applyBorder="1" applyAlignment="1" applyProtection="1">
      <alignment horizontal="center" vertical="center" wrapText="1"/>
      <protection locked="0"/>
    </xf>
    <xf numFmtId="0" fontId="7" fillId="5" borderId="36" xfId="5" applyFont="1" applyFill="1" applyBorder="1" applyAlignment="1" applyProtection="1">
      <alignment horizontal="center"/>
      <protection locked="0"/>
    </xf>
    <xf numFmtId="14" fontId="61" fillId="0" borderId="0" xfId="5" applyNumberFormat="1" applyFont="1" applyAlignment="1" applyProtection="1">
      <alignment horizontal="center"/>
      <protection hidden="1"/>
    </xf>
    <xf numFmtId="0" fontId="61" fillId="0" borderId="0" xfId="5" applyFont="1" applyAlignment="1" applyProtection="1">
      <alignment horizontal="center"/>
      <protection hidden="1"/>
    </xf>
    <xf numFmtId="168" fontId="7" fillId="5" borderId="39" xfId="5" applyNumberFormat="1" applyFont="1" applyFill="1" applyBorder="1" applyAlignment="1" applyProtection="1">
      <alignment horizontal="center"/>
      <protection locked="0"/>
    </xf>
    <xf numFmtId="43" fontId="52" fillId="0" borderId="2" xfId="1" applyFont="1" applyFill="1" applyBorder="1" applyAlignment="1" applyProtection="1">
      <alignment horizontal="left" vertical="center"/>
      <protection locked="0"/>
    </xf>
    <xf numFmtId="43" fontId="52" fillId="0" borderId="3" xfId="1" applyFont="1" applyFill="1" applyBorder="1" applyAlignment="1" applyProtection="1">
      <alignment horizontal="left" vertical="center"/>
      <protection locked="0"/>
    </xf>
    <xf numFmtId="0" fontId="0" fillId="10" borderId="11" xfId="0" applyFill="1" applyBorder="1" applyAlignment="1">
      <alignment horizontal="center" wrapText="1"/>
    </xf>
    <xf numFmtId="14" fontId="66" fillId="0" borderId="0" xfId="5" applyNumberFormat="1" applyFont="1" applyAlignment="1" applyProtection="1">
      <alignment horizontal="center"/>
      <protection hidden="1"/>
    </xf>
    <xf numFmtId="0" fontId="66" fillId="0" borderId="0" xfId="5" applyFont="1" applyAlignment="1" applyProtection="1">
      <alignment horizontal="center"/>
      <protection hidden="1"/>
    </xf>
  </cellXfs>
  <cellStyles count="8">
    <cellStyle name="Millares" xfId="1" builtinId="3"/>
    <cellStyle name="Millares 2" xfId="2" xr:uid="{00000000-0005-0000-0000-000001000000}"/>
    <cellStyle name="Moneda" xfId="3" builtinId="4"/>
    <cellStyle name="Moneda 2" xfId="4" xr:uid="{00000000-0005-0000-0000-000003000000}"/>
    <cellStyle name="Normal" xfId="0" builtinId="0"/>
    <cellStyle name="Normal 2" xfId="5" xr:uid="{00000000-0005-0000-0000-000005000000}"/>
    <cellStyle name="Porcentaje" xfId="6" builtinId="5"/>
    <cellStyle name="Porcentaje 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161925</xdr:rowOff>
    </xdr:to>
    <xdr:pic>
      <xdr:nvPicPr>
        <xdr:cNvPr id="1028" name="Imagen 1" descr="Banco Industrial Guatemala | LinkedIn">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276225</xdr:colOff>
      <xdr:row>1</xdr:row>
      <xdr:rowOff>76200</xdr:rowOff>
    </xdr:from>
    <xdr:to>
      <xdr:col>6</xdr:col>
      <xdr:colOff>866775</xdr:colOff>
      <xdr:row>3</xdr:row>
      <xdr:rowOff>161925</xdr:rowOff>
    </xdr:to>
    <xdr:sp macro="[0]!Módulo1.LimpiarClearContents" textlink="">
      <xdr:nvSpPr>
        <xdr:cNvPr id="2" name="Rectángulo: esquinas redondeadas 1">
          <a:extLst>
            <a:ext uri="{FF2B5EF4-FFF2-40B4-BE49-F238E27FC236}">
              <a16:creationId xmlns:a16="http://schemas.microsoft.com/office/drawing/2014/main" id="{77CDDDE6-5D55-46D5-BCED-74307F08F62A}"/>
            </a:ext>
          </a:extLst>
        </xdr:cNvPr>
        <xdr:cNvSpPr/>
      </xdr:nvSpPr>
      <xdr:spPr>
        <a:xfrm>
          <a:off x="6553200" y="352425"/>
          <a:ext cx="1600200" cy="523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GT" sz="1600"/>
            <a:t>BORRAR DATOS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400050</xdr:colOff>
      <xdr:row>1</xdr:row>
      <xdr:rowOff>19050</xdr:rowOff>
    </xdr:from>
    <xdr:to>
      <xdr:col>21</xdr:col>
      <xdr:colOff>133350</xdr:colOff>
      <xdr:row>2</xdr:row>
      <xdr:rowOff>219075</xdr:rowOff>
    </xdr:to>
    <xdr:sp macro="[0]!Módulo2.LimpiarClearContents" textlink="">
      <xdr:nvSpPr>
        <xdr:cNvPr id="6" name="Rectángulo: esquinas redondeadas 5">
          <a:extLst>
            <a:ext uri="{FF2B5EF4-FFF2-40B4-BE49-F238E27FC236}">
              <a16:creationId xmlns:a16="http://schemas.microsoft.com/office/drawing/2014/main" id="{1FA5BA3E-C853-449C-A9A9-D45835AE0C54}"/>
            </a:ext>
          </a:extLst>
        </xdr:cNvPr>
        <xdr:cNvSpPr/>
      </xdr:nvSpPr>
      <xdr:spPr>
        <a:xfrm>
          <a:off x="9601200" y="257175"/>
          <a:ext cx="1581150" cy="4667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GT" sz="1600"/>
            <a:t>BORRAR DATOS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889186</xdr:colOff>
      <xdr:row>9</xdr:row>
      <xdr:rowOff>60509</xdr:rowOff>
    </xdr:from>
    <xdr:to>
      <xdr:col>17</xdr:col>
      <xdr:colOff>1117786</xdr:colOff>
      <xdr:row>10</xdr:row>
      <xdr:rowOff>5040</xdr:rowOff>
    </xdr:to>
    <xdr:pic>
      <xdr:nvPicPr>
        <xdr:cNvPr id="2051" name="Imagen 2">
          <a:extLst>
            <a:ext uri="{FF2B5EF4-FFF2-40B4-BE49-F238E27FC236}">
              <a16:creationId xmlns:a16="http://schemas.microsoft.com/office/drawing/2014/main" id="{00000000-0008-0000-0300-00000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 b="19786"/>
        <a:stretch>
          <a:fillRect/>
        </a:stretch>
      </xdr:blipFill>
      <xdr:spPr bwMode="auto">
        <a:xfrm>
          <a:off x="17944539" y="1483656"/>
          <a:ext cx="1147482"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9525</xdr:colOff>
      <xdr:row>8</xdr:row>
      <xdr:rowOff>371475</xdr:rowOff>
    </xdr:from>
    <xdr:to>
      <xdr:col>19</xdr:col>
      <xdr:colOff>19050</xdr:colOff>
      <xdr:row>9</xdr:row>
      <xdr:rowOff>314325</xdr:rowOff>
    </xdr:to>
    <xdr:pic>
      <xdr:nvPicPr>
        <xdr:cNvPr id="3075" name="Imagen 2">
          <a:extLst>
            <a:ext uri="{FF2B5EF4-FFF2-40B4-BE49-F238E27FC236}">
              <a16:creationId xmlns:a16="http://schemas.microsoft.com/office/drawing/2014/main" id="{00000000-0008-0000-0600-00000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 b="19786"/>
        <a:stretch>
          <a:fillRect/>
        </a:stretch>
      </xdr:blipFill>
      <xdr:spPr bwMode="auto">
        <a:xfrm>
          <a:off x="8829675" y="1428750"/>
          <a:ext cx="11525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9525</xdr:colOff>
      <xdr:row>8</xdr:row>
      <xdr:rowOff>371475</xdr:rowOff>
    </xdr:from>
    <xdr:to>
      <xdr:col>19</xdr:col>
      <xdr:colOff>19050</xdr:colOff>
      <xdr:row>9</xdr:row>
      <xdr:rowOff>314325</xdr:rowOff>
    </xdr:to>
    <xdr:pic>
      <xdr:nvPicPr>
        <xdr:cNvPr id="4099" name="Imagen 2">
          <a:extLst>
            <a:ext uri="{FF2B5EF4-FFF2-40B4-BE49-F238E27FC236}">
              <a16:creationId xmlns:a16="http://schemas.microsoft.com/office/drawing/2014/main" id="{00000000-0008-0000-09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 b="19786"/>
        <a:stretch>
          <a:fillRect/>
        </a:stretch>
      </xdr:blipFill>
      <xdr:spPr bwMode="auto">
        <a:xfrm>
          <a:off x="6981825" y="1428750"/>
          <a:ext cx="11525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D9"/>
  <sheetViews>
    <sheetView workbookViewId="0">
      <selection sqref="A1:D4"/>
    </sheetView>
  </sheetViews>
  <sheetFormatPr baseColWidth="10" defaultColWidth="0" defaultRowHeight="15" zeroHeight="1" x14ac:dyDescent="0.2"/>
  <cols>
    <col min="1" max="1" width="13" bestFit="1" customWidth="1"/>
    <col min="2" max="2" width="14.5" customWidth="1"/>
    <col min="3" max="3" width="11.5" customWidth="1"/>
    <col min="4" max="4" width="13.1640625" customWidth="1"/>
    <col min="5" max="16384" width="11.5" hidden="1"/>
  </cols>
  <sheetData>
    <row r="1" spans="1:4" x14ac:dyDescent="0.2">
      <c r="A1" s="932" t="s">
        <v>327</v>
      </c>
      <c r="B1" s="932"/>
      <c r="C1" s="932"/>
      <c r="D1" s="932"/>
    </row>
    <row r="2" spans="1:4" x14ac:dyDescent="0.2">
      <c r="A2" s="932"/>
      <c r="B2" s="932"/>
      <c r="C2" s="932"/>
      <c r="D2" s="932"/>
    </row>
    <row r="3" spans="1:4" x14ac:dyDescent="0.2">
      <c r="A3" s="932"/>
      <c r="B3" s="932"/>
      <c r="C3" s="932"/>
      <c r="D3" s="932"/>
    </row>
    <row r="4" spans="1:4" ht="16" thickBot="1" x14ac:dyDescent="0.25">
      <c r="A4" s="932"/>
      <c r="B4" s="932"/>
      <c r="C4" s="932"/>
      <c r="D4" s="932"/>
    </row>
    <row r="5" spans="1:4" x14ac:dyDescent="0.2">
      <c r="A5" s="933" t="s">
        <v>323</v>
      </c>
      <c r="B5" s="934"/>
      <c r="C5" s="934"/>
      <c r="D5" s="935"/>
    </row>
    <row r="6" spans="1:4" ht="16" thickBot="1" x14ac:dyDescent="0.25">
      <c r="A6" s="493" t="s">
        <v>324</v>
      </c>
      <c r="B6" s="936" t="s">
        <v>326</v>
      </c>
      <c r="C6" s="936"/>
      <c r="D6" s="937"/>
    </row>
    <row r="7" spans="1:4" x14ac:dyDescent="0.2"/>
    <row r="8" spans="1:4" x14ac:dyDescent="0.2"/>
    <row r="9" spans="1:4" x14ac:dyDescent="0.2"/>
  </sheetData>
  <mergeCells count="3">
    <mergeCell ref="A1:D4"/>
    <mergeCell ref="A5:D5"/>
    <mergeCell ref="B6:D6"/>
  </mergeCells>
  <dataValidations disablePrompts="1" count="2">
    <dataValidation type="list" allowBlank="1" showInputMessage="1" showErrorMessage="1" sqref="D13" xr:uid="{00000000-0002-0000-0000-000000000000}">
      <formula1>$A$10:$A$12</formula1>
    </dataValidation>
    <dataValidation type="list" allowBlank="1" showInputMessage="1" showErrorMessage="1" sqref="B6:D6" xr:uid="{00000000-0002-0000-0000-000001000000}">
      <formula1>"FIDUCIARIO,LINEA DE FINANCIAMIENTO,HIPOTECARIO,MIXTO"</formula1>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AK135"/>
  <sheetViews>
    <sheetView showGridLines="0" topLeftCell="D101" zoomScaleNormal="100" workbookViewId="0">
      <selection activeCell="F129" sqref="F129:F132"/>
    </sheetView>
  </sheetViews>
  <sheetFormatPr baseColWidth="10" defaultColWidth="0" defaultRowHeight="15" customHeight="1" zeroHeight="1" x14ac:dyDescent="0.2"/>
  <cols>
    <col min="1" max="1" width="43.83203125" customWidth="1"/>
    <col min="2" max="2" width="16.6640625" customWidth="1"/>
    <col min="3" max="3" width="15" style="1" customWidth="1"/>
    <col min="4" max="4" width="15.1640625" bestFit="1" customWidth="1"/>
    <col min="5" max="5" width="13.6640625" bestFit="1" customWidth="1"/>
    <col min="6" max="6" width="13.5" customWidth="1"/>
    <col min="7" max="18" width="11.5" customWidth="1"/>
    <col min="19" max="19" width="3.1640625" customWidth="1"/>
    <col min="20" max="20" width="1.1640625" style="429" customWidth="1"/>
    <col min="21" max="24" width="0" style="431" hidden="1" customWidth="1"/>
    <col min="25" max="37" width="0" style="429" hidden="1" customWidth="1"/>
    <col min="38" max="16384" width="11.5" hidden="1"/>
  </cols>
  <sheetData>
    <row r="1" spans="1:19" ht="22" thickBot="1" x14ac:dyDescent="0.3">
      <c r="A1" s="433" t="s">
        <v>76</v>
      </c>
      <c r="B1" s="434"/>
      <c r="C1" s="435"/>
      <c r="D1" s="434"/>
      <c r="E1" s="434"/>
      <c r="F1" s="434"/>
      <c r="G1" s="434"/>
      <c r="H1" s="434"/>
      <c r="I1" s="434"/>
      <c r="J1" s="434"/>
      <c r="K1" s="434"/>
      <c r="L1" s="434"/>
      <c r="M1" s="434"/>
      <c r="N1" s="434"/>
      <c r="O1" s="434"/>
      <c r="P1" s="434"/>
      <c r="Q1" s="434"/>
      <c r="R1" s="434"/>
      <c r="S1" s="436"/>
    </row>
    <row r="2" spans="1:19" x14ac:dyDescent="0.2">
      <c r="A2" s="23" t="s">
        <v>3</v>
      </c>
      <c r="B2" s="17"/>
      <c r="C2" s="8"/>
      <c r="D2" s="7"/>
      <c r="E2" s="7"/>
      <c r="F2" s="7"/>
      <c r="G2" s="7"/>
      <c r="H2" s="7"/>
      <c r="I2" s="7"/>
      <c r="J2" s="7"/>
      <c r="K2" s="7"/>
      <c r="L2" s="7"/>
      <c r="M2" s="7"/>
      <c r="N2" s="7"/>
      <c r="O2" s="7"/>
      <c r="P2" s="7"/>
      <c r="Q2" s="7"/>
      <c r="R2" s="7"/>
      <c r="S2" s="32"/>
    </row>
    <row r="3" spans="1:19" x14ac:dyDescent="0.2">
      <c r="A3" s="29" t="s">
        <v>54</v>
      </c>
      <c r="B3" s="1276" t="s">
        <v>325</v>
      </c>
      <c r="C3" s="1277"/>
      <c r="D3" s="1277"/>
      <c r="E3" s="1277"/>
      <c r="F3" s="1277"/>
      <c r="G3" s="1278"/>
      <c r="H3" s="12"/>
      <c r="I3" s="12"/>
      <c r="J3" s="12"/>
      <c r="K3" s="12"/>
      <c r="L3" s="12"/>
      <c r="M3" s="12"/>
      <c r="N3" s="12"/>
      <c r="O3" s="12"/>
      <c r="P3" s="12"/>
      <c r="Q3" s="12"/>
      <c r="R3" s="12"/>
      <c r="S3" s="33"/>
    </row>
    <row r="4" spans="1:19" x14ac:dyDescent="0.2">
      <c r="A4" s="29" t="s">
        <v>55</v>
      </c>
      <c r="B4" s="1279">
        <v>44344</v>
      </c>
      <c r="C4" s="1280"/>
      <c r="D4" s="1280"/>
      <c r="E4" s="1280"/>
      <c r="F4" s="1280"/>
      <c r="G4" s="1281"/>
      <c r="H4" s="12"/>
      <c r="I4" s="12"/>
      <c r="J4" s="12"/>
      <c r="K4" s="12"/>
      <c r="L4" s="12"/>
      <c r="M4" s="12"/>
      <c r="N4" s="12"/>
      <c r="O4" s="12"/>
      <c r="P4" s="12"/>
      <c r="Q4" s="12"/>
      <c r="R4" s="12"/>
      <c r="S4" s="33"/>
    </row>
    <row r="5" spans="1:19" x14ac:dyDescent="0.2">
      <c r="A5" s="29" t="s">
        <v>56</v>
      </c>
      <c r="B5" s="1276" t="s">
        <v>300</v>
      </c>
      <c r="C5" s="1277"/>
      <c r="D5" s="1277"/>
      <c r="E5" s="1277"/>
      <c r="F5" s="1277"/>
      <c r="G5" s="1278"/>
      <c r="H5" s="12" t="s">
        <v>61</v>
      </c>
      <c r="I5" s="12"/>
      <c r="J5" s="12"/>
      <c r="K5" s="12"/>
      <c r="L5" s="12"/>
      <c r="M5" s="12"/>
      <c r="N5" s="12"/>
      <c r="O5" s="12"/>
      <c r="P5" s="12"/>
      <c r="Q5" s="12"/>
      <c r="R5" s="12"/>
      <c r="S5" s="33"/>
    </row>
    <row r="6" spans="1:19" x14ac:dyDescent="0.2">
      <c r="A6" s="29" t="s">
        <v>57</v>
      </c>
      <c r="B6" s="1276">
        <v>2020</v>
      </c>
      <c r="C6" s="1277"/>
      <c r="D6" s="1277"/>
      <c r="E6" s="1277"/>
      <c r="F6" s="1277"/>
      <c r="G6" s="1278"/>
      <c r="H6" s="12"/>
      <c r="I6" s="12"/>
      <c r="J6" s="12"/>
      <c r="K6" s="12"/>
      <c r="L6" s="12"/>
      <c r="M6" s="12"/>
      <c r="N6" s="12"/>
      <c r="O6" s="12"/>
      <c r="P6" s="12"/>
      <c r="Q6" s="12"/>
      <c r="R6" s="12"/>
      <c r="S6" s="33"/>
    </row>
    <row r="7" spans="1:19" x14ac:dyDescent="0.2">
      <c r="A7" s="29" t="s">
        <v>322</v>
      </c>
      <c r="B7" s="1276">
        <v>6</v>
      </c>
      <c r="C7" s="1277"/>
      <c r="D7" s="1277"/>
      <c r="E7" s="1277"/>
      <c r="F7" s="1277"/>
      <c r="G7" s="1278"/>
      <c r="H7" s="12"/>
      <c r="I7" s="12"/>
      <c r="J7" s="12"/>
      <c r="K7" s="12"/>
      <c r="L7" s="12"/>
      <c r="M7" s="12"/>
      <c r="N7" s="12"/>
      <c r="O7" s="12"/>
      <c r="P7" s="12"/>
      <c r="Q7" s="12"/>
      <c r="R7" s="12"/>
      <c r="S7" s="33"/>
    </row>
    <row r="8" spans="1:19" x14ac:dyDescent="0.2">
      <c r="A8" s="30" t="s">
        <v>0</v>
      </c>
      <c r="B8" s="457"/>
      <c r="C8" s="31" t="s">
        <v>1</v>
      </c>
      <c r="D8" s="12"/>
      <c r="E8" s="12"/>
      <c r="F8" s="12"/>
      <c r="G8" s="12"/>
      <c r="H8" s="12"/>
      <c r="I8" s="12"/>
      <c r="J8" s="12"/>
      <c r="K8" s="12"/>
      <c r="L8" s="12"/>
      <c r="M8" s="12"/>
      <c r="N8" s="12"/>
      <c r="O8" s="12"/>
      <c r="P8" s="12"/>
      <c r="Q8" s="12"/>
      <c r="R8" s="12"/>
      <c r="S8" s="33"/>
    </row>
    <row r="9" spans="1:19" x14ac:dyDescent="0.2">
      <c r="A9" s="10" t="s">
        <v>2</v>
      </c>
      <c r="B9" s="12"/>
      <c r="C9" s="388">
        <v>825000</v>
      </c>
      <c r="D9" s="12"/>
      <c r="E9" s="12"/>
      <c r="F9" s="12"/>
      <c r="G9" s="12"/>
      <c r="H9" s="12"/>
      <c r="I9" s="12"/>
      <c r="J9" s="12"/>
      <c r="K9" s="12"/>
      <c r="L9" s="12"/>
      <c r="M9" s="12"/>
      <c r="N9" s="12"/>
      <c r="O9" s="12"/>
      <c r="P9" s="12"/>
      <c r="Q9" s="12"/>
      <c r="R9" s="12"/>
      <c r="S9" s="33"/>
    </row>
    <row r="10" spans="1:19" ht="16" thickBot="1" x14ac:dyDescent="0.25">
      <c r="A10" s="24" t="s">
        <v>48</v>
      </c>
      <c r="B10" s="25"/>
      <c r="C10" s="22">
        <f>SUM(C9:C9)</f>
        <v>825000</v>
      </c>
      <c r="D10" s="12"/>
      <c r="E10" s="12"/>
      <c r="F10" s="12"/>
      <c r="G10" s="12"/>
      <c r="H10" s="12"/>
      <c r="I10" s="12"/>
      <c r="J10" s="12"/>
      <c r="K10" s="12"/>
      <c r="L10" s="12"/>
      <c r="M10" s="12"/>
      <c r="N10" s="12"/>
      <c r="O10" s="12"/>
      <c r="P10" s="12"/>
      <c r="Q10" s="12"/>
      <c r="R10" s="12"/>
      <c r="S10" s="33"/>
    </row>
    <row r="11" spans="1:19" ht="16" thickTop="1" x14ac:dyDescent="0.2">
      <c r="A11" s="10"/>
      <c r="B11" s="12"/>
      <c r="C11" s="11"/>
      <c r="D11" s="12"/>
      <c r="E11" s="12"/>
      <c r="F11" s="12"/>
      <c r="G11" s="12"/>
      <c r="H11" s="12"/>
      <c r="I11" s="12"/>
      <c r="J11" s="12"/>
      <c r="K11" s="12"/>
      <c r="L11" s="12"/>
      <c r="M11" s="12"/>
      <c r="N11" s="12"/>
      <c r="O11" s="12"/>
      <c r="P11" s="12"/>
      <c r="Q11" s="12"/>
      <c r="R11" s="12"/>
      <c r="S11" s="33"/>
    </row>
    <row r="12" spans="1:19" x14ac:dyDescent="0.2">
      <c r="A12" s="28" t="s">
        <v>4</v>
      </c>
      <c r="B12" s="25"/>
      <c r="C12" s="11"/>
      <c r="D12" s="12"/>
      <c r="E12" s="12"/>
      <c r="F12" s="12"/>
      <c r="G12" s="12"/>
      <c r="H12" s="12"/>
      <c r="I12" s="12"/>
      <c r="J12" s="12"/>
      <c r="K12" s="12"/>
      <c r="L12" s="12"/>
      <c r="M12" s="12"/>
      <c r="N12" s="12"/>
      <c r="O12" s="12"/>
      <c r="P12" s="12"/>
      <c r="Q12" s="12"/>
      <c r="R12" s="12"/>
      <c r="S12" s="33"/>
    </row>
    <row r="13" spans="1:19" x14ac:dyDescent="0.2">
      <c r="A13" s="30" t="s">
        <v>13</v>
      </c>
      <c r="B13" s="457"/>
      <c r="C13" s="31" t="s">
        <v>1</v>
      </c>
      <c r="D13" s="12"/>
      <c r="E13" s="12"/>
      <c r="F13" s="12"/>
      <c r="G13" s="12"/>
      <c r="H13" s="12"/>
      <c r="I13" s="12"/>
      <c r="J13" s="12"/>
      <c r="K13" s="12"/>
      <c r="L13" s="12"/>
      <c r="M13" s="12"/>
      <c r="N13" s="12"/>
      <c r="O13" s="12"/>
      <c r="P13" s="12"/>
      <c r="Q13" s="12"/>
      <c r="R13" s="12"/>
      <c r="S13" s="33"/>
    </row>
    <row r="14" spans="1:19" x14ac:dyDescent="0.2">
      <c r="A14" s="10" t="s">
        <v>49</v>
      </c>
      <c r="B14" s="21" t="s">
        <v>50</v>
      </c>
      <c r="C14" s="389">
        <v>1490955</v>
      </c>
      <c r="D14" s="12"/>
      <c r="E14" s="12"/>
      <c r="F14" s="12"/>
      <c r="G14" s="12"/>
      <c r="H14" s="12"/>
      <c r="I14" s="12"/>
      <c r="J14" s="12"/>
      <c r="K14" s="12"/>
      <c r="L14" s="12"/>
      <c r="M14" s="12"/>
      <c r="N14" s="12"/>
      <c r="O14" s="12"/>
      <c r="P14" s="12"/>
      <c r="Q14" s="12"/>
      <c r="R14" s="12"/>
      <c r="S14" s="33"/>
    </row>
    <row r="15" spans="1:19" x14ac:dyDescent="0.2">
      <c r="A15" s="10" t="s">
        <v>11</v>
      </c>
      <c r="B15" s="21" t="s">
        <v>50</v>
      </c>
      <c r="C15" s="389">
        <v>25000</v>
      </c>
      <c r="D15" s="12"/>
      <c r="E15" s="12"/>
      <c r="F15" s="12"/>
      <c r="G15" s="12"/>
      <c r="H15" s="12"/>
      <c r="I15" s="12"/>
      <c r="J15" s="12"/>
      <c r="K15" s="12"/>
      <c r="L15" s="12"/>
      <c r="M15" s="12"/>
      <c r="N15" s="12"/>
      <c r="O15" s="12"/>
      <c r="P15" s="12"/>
      <c r="Q15" s="12"/>
      <c r="R15" s="12"/>
      <c r="S15" s="33"/>
    </row>
    <row r="16" spans="1:19" x14ac:dyDescent="0.2">
      <c r="A16" s="10" t="s">
        <v>5</v>
      </c>
      <c r="B16" s="21" t="s">
        <v>51</v>
      </c>
      <c r="C16" s="389">
        <v>735936</v>
      </c>
      <c r="D16" s="12"/>
      <c r="E16" s="12"/>
      <c r="F16" s="12"/>
      <c r="G16" s="12"/>
      <c r="H16" s="12"/>
      <c r="I16" s="12"/>
      <c r="J16" s="12"/>
      <c r="K16" s="12"/>
      <c r="L16" s="12"/>
      <c r="M16" s="12"/>
      <c r="N16" s="12"/>
      <c r="O16" s="12"/>
      <c r="P16" s="12"/>
      <c r="Q16" s="12"/>
      <c r="R16" s="12"/>
      <c r="S16" s="33"/>
    </row>
    <row r="17" spans="1:24" x14ac:dyDescent="0.2">
      <c r="A17" s="10" t="s">
        <v>12</v>
      </c>
      <c r="B17" s="21" t="s">
        <v>51</v>
      </c>
      <c r="C17" s="389">
        <v>30000</v>
      </c>
      <c r="D17" s="12"/>
      <c r="E17" s="12"/>
      <c r="F17" s="12"/>
      <c r="G17" s="12"/>
      <c r="H17" s="12"/>
      <c r="I17" s="12"/>
      <c r="J17" s="12"/>
      <c r="K17" s="12"/>
      <c r="L17" s="12"/>
      <c r="M17" s="12"/>
      <c r="N17" s="12"/>
      <c r="O17" s="12"/>
      <c r="P17" s="12"/>
      <c r="Q17" s="12"/>
      <c r="R17" s="12"/>
      <c r="S17" s="13"/>
    </row>
    <row r="18" spans="1:24" x14ac:dyDescent="0.2">
      <c r="A18" s="10" t="s">
        <v>6</v>
      </c>
      <c r="B18" s="21" t="s">
        <v>51</v>
      </c>
      <c r="C18" s="389">
        <v>96789</v>
      </c>
      <c r="D18" s="12"/>
      <c r="E18" s="12"/>
      <c r="F18" s="12"/>
      <c r="G18" s="12"/>
      <c r="H18" s="12"/>
      <c r="I18" s="12"/>
      <c r="J18" s="12"/>
      <c r="K18" s="12"/>
      <c r="L18" s="12"/>
      <c r="M18" s="12"/>
      <c r="N18" s="12"/>
      <c r="O18" s="12"/>
      <c r="P18" s="12"/>
      <c r="Q18" s="12"/>
      <c r="R18" s="12"/>
      <c r="S18" s="13"/>
    </row>
    <row r="19" spans="1:24" x14ac:dyDescent="0.2">
      <c r="A19" s="10" t="s">
        <v>7</v>
      </c>
      <c r="B19" s="21" t="s">
        <v>51</v>
      </c>
      <c r="C19" s="389">
        <v>535449</v>
      </c>
      <c r="D19" s="12"/>
      <c r="E19" s="12"/>
      <c r="F19" s="12"/>
      <c r="G19" s="12"/>
      <c r="H19" s="12"/>
      <c r="I19" s="12"/>
      <c r="J19" s="12"/>
      <c r="K19" s="12"/>
      <c r="L19" s="12"/>
      <c r="M19" s="12"/>
      <c r="N19" s="12"/>
      <c r="O19" s="12"/>
      <c r="P19" s="12"/>
      <c r="Q19" s="12"/>
      <c r="R19" s="12"/>
      <c r="S19" s="13"/>
    </row>
    <row r="20" spans="1:24" x14ac:dyDescent="0.2">
      <c r="A20" s="10" t="s">
        <v>8</v>
      </c>
      <c r="B20" s="21" t="s">
        <v>51</v>
      </c>
      <c r="C20" s="389">
        <v>2656</v>
      </c>
      <c r="D20" s="12"/>
      <c r="E20" s="12"/>
      <c r="F20" s="12"/>
      <c r="G20" s="12"/>
      <c r="H20" s="12"/>
      <c r="I20" s="12"/>
      <c r="J20" s="12"/>
      <c r="K20" s="12"/>
      <c r="L20" s="12"/>
      <c r="M20" s="12"/>
      <c r="N20" s="12"/>
      <c r="O20" s="12"/>
      <c r="P20" s="12"/>
      <c r="Q20" s="12"/>
      <c r="R20" s="12"/>
      <c r="S20" s="13"/>
    </row>
    <row r="21" spans="1:24" x14ac:dyDescent="0.2">
      <c r="A21" s="10" t="s">
        <v>9</v>
      </c>
      <c r="B21" s="21" t="s">
        <v>51</v>
      </c>
      <c r="C21" s="389">
        <v>25000</v>
      </c>
      <c r="D21" s="12"/>
      <c r="E21" s="12"/>
      <c r="F21" s="12"/>
      <c r="G21" s="12"/>
      <c r="H21" s="12"/>
      <c r="I21" s="12"/>
      <c r="J21" s="12"/>
      <c r="K21" s="12"/>
      <c r="L21" s="12"/>
      <c r="M21" s="12"/>
      <c r="N21" s="12"/>
      <c r="O21" s="12"/>
      <c r="P21" s="12"/>
      <c r="Q21" s="12"/>
      <c r="R21" s="12"/>
      <c r="S21" s="13"/>
    </row>
    <row r="22" spans="1:24" s="429" customFormat="1" ht="16" thickBot="1" x14ac:dyDescent="0.25">
      <c r="A22" s="24" t="s">
        <v>10</v>
      </c>
      <c r="B22" s="25"/>
      <c r="C22" s="22">
        <f>SUM(C14:C15)-SUM(C16:C21)</f>
        <v>90125</v>
      </c>
      <c r="D22" s="12"/>
      <c r="E22" s="12"/>
      <c r="F22" s="12"/>
      <c r="G22" s="12"/>
      <c r="H22" s="12"/>
      <c r="I22" s="12"/>
      <c r="J22" s="12"/>
      <c r="K22" s="12"/>
      <c r="L22" s="12"/>
      <c r="M22" s="12"/>
      <c r="N22" s="12"/>
      <c r="O22" s="12"/>
      <c r="P22" s="12"/>
      <c r="Q22" s="12"/>
      <c r="R22" s="12"/>
      <c r="S22" s="13"/>
      <c r="U22" s="431"/>
      <c r="V22" s="431"/>
      <c r="W22" s="431"/>
      <c r="X22" s="431"/>
    </row>
    <row r="23" spans="1:24" s="429" customFormat="1" ht="17" thickTop="1" thickBot="1" x14ac:dyDescent="0.25">
      <c r="A23" s="14"/>
      <c r="B23" s="15"/>
      <c r="C23" s="16"/>
      <c r="D23" s="15"/>
      <c r="E23" s="15"/>
      <c r="F23" s="15"/>
      <c r="G23" s="15"/>
      <c r="H23" s="15"/>
      <c r="I23" s="15"/>
      <c r="J23" s="15"/>
      <c r="K23" s="15"/>
      <c r="L23" s="15"/>
      <c r="M23" s="15"/>
      <c r="N23" s="15"/>
      <c r="O23" s="15"/>
      <c r="P23" s="15"/>
      <c r="Q23" s="15"/>
      <c r="R23" s="15"/>
      <c r="S23" s="13"/>
      <c r="U23" s="431"/>
      <c r="V23" s="431"/>
      <c r="W23" s="431"/>
      <c r="X23" s="431"/>
    </row>
    <row r="24" spans="1:24" s="429" customFormat="1" x14ac:dyDescent="0.2">
      <c r="A24" s="23" t="s">
        <v>27</v>
      </c>
      <c r="B24" s="25"/>
      <c r="C24" s="27" t="s">
        <v>53</v>
      </c>
      <c r="D24" s="27" t="s">
        <v>26</v>
      </c>
      <c r="E24" s="27" t="s">
        <v>20</v>
      </c>
      <c r="F24" s="27" t="s">
        <v>14</v>
      </c>
      <c r="G24" s="25"/>
      <c r="H24" s="25"/>
      <c r="I24" s="25"/>
      <c r="J24" s="25"/>
      <c r="K24" s="25"/>
      <c r="L24" s="12"/>
      <c r="M24" s="12"/>
      <c r="N24" s="12"/>
      <c r="O24" s="12"/>
      <c r="P24" s="12"/>
      <c r="Q24" s="12"/>
      <c r="R24" s="12"/>
      <c r="S24" s="9"/>
      <c r="U24" s="432"/>
      <c r="V24" s="431"/>
      <c r="W24" s="431"/>
      <c r="X24" s="432"/>
    </row>
    <row r="25" spans="1:24" s="429" customFormat="1" x14ac:dyDescent="0.2">
      <c r="A25" s="24"/>
      <c r="B25" s="25"/>
      <c r="C25" s="26"/>
      <c r="D25" s="25"/>
      <c r="E25" s="25"/>
      <c r="F25" s="25"/>
      <c r="G25" s="25"/>
      <c r="H25" s="1275"/>
      <c r="I25" s="1275"/>
      <c r="J25" s="1275"/>
      <c r="K25" s="1275"/>
      <c r="L25" s="1275"/>
      <c r="M25" s="1275"/>
      <c r="N25" s="1275"/>
      <c r="O25" s="1275"/>
      <c r="P25" s="12"/>
      <c r="Q25" s="12"/>
      <c r="R25" s="12"/>
      <c r="S25" s="13"/>
      <c r="U25" s="431"/>
      <c r="V25" s="431"/>
      <c r="W25" s="431"/>
      <c r="X25" s="431"/>
    </row>
    <row r="26" spans="1:24" s="429" customFormat="1" x14ac:dyDescent="0.2">
      <c r="A26" s="24" t="s">
        <v>296</v>
      </c>
      <c r="B26" s="25"/>
      <c r="C26" s="26"/>
      <c r="D26" s="25"/>
      <c r="E26" s="25"/>
      <c r="F26" s="25"/>
      <c r="G26" s="25"/>
      <c r="H26" s="1275"/>
      <c r="I26" s="1275"/>
      <c r="J26" s="1275"/>
      <c r="K26" s="1275"/>
      <c r="L26" s="1275"/>
      <c r="M26" s="1275"/>
      <c r="N26" s="1275"/>
      <c r="O26" s="1275"/>
      <c r="P26" s="12"/>
      <c r="Q26" s="12"/>
      <c r="R26" s="12"/>
      <c r="S26" s="13"/>
      <c r="U26" s="431"/>
      <c r="V26" s="431"/>
      <c r="W26" s="431"/>
      <c r="X26" s="431"/>
    </row>
    <row r="27" spans="1:24" s="429" customFormat="1" x14ac:dyDescent="0.2">
      <c r="A27" s="392" t="s">
        <v>292</v>
      </c>
      <c r="B27" s="25"/>
      <c r="C27" s="390" t="s">
        <v>293</v>
      </c>
      <c r="D27" s="391">
        <v>11</v>
      </c>
      <c r="E27" s="391" t="s">
        <v>20</v>
      </c>
      <c r="F27" s="391" t="s">
        <v>52</v>
      </c>
      <c r="G27" s="21"/>
      <c r="H27" s="1275"/>
      <c r="I27" s="1275"/>
      <c r="J27" s="1275"/>
      <c r="K27" s="1275"/>
      <c r="L27" s="1275"/>
      <c r="M27" s="1275"/>
      <c r="N27" s="1275"/>
      <c r="O27" s="1275"/>
      <c r="P27" s="12"/>
      <c r="Q27" s="12"/>
      <c r="R27" s="12"/>
      <c r="S27" s="13"/>
      <c r="U27" s="431"/>
      <c r="V27" s="431"/>
      <c r="W27" s="431"/>
      <c r="X27" s="431"/>
    </row>
    <row r="28" spans="1:24" s="429" customFormat="1" x14ac:dyDescent="0.2">
      <c r="A28" s="437" t="s">
        <v>86</v>
      </c>
      <c r="B28" s="438"/>
      <c r="C28" s="390" t="s">
        <v>293</v>
      </c>
      <c r="D28" s="391">
        <v>11</v>
      </c>
      <c r="E28" s="391" t="s">
        <v>20</v>
      </c>
      <c r="F28" s="391" t="s">
        <v>52</v>
      </c>
      <c r="G28" s="21"/>
      <c r="H28" s="1275"/>
      <c r="I28" s="1275"/>
      <c r="J28" s="1275"/>
      <c r="K28" s="1275"/>
      <c r="L28" s="1275"/>
      <c r="M28" s="1275"/>
      <c r="N28" s="1275"/>
      <c r="O28" s="1275"/>
      <c r="P28" s="12"/>
      <c r="Q28" s="12"/>
      <c r="R28" s="12"/>
      <c r="S28" s="13"/>
      <c r="U28" s="431"/>
      <c r="V28" s="431"/>
      <c r="W28" s="431"/>
      <c r="X28" s="431"/>
    </row>
    <row r="29" spans="1:24" s="429" customFormat="1" x14ac:dyDescent="0.2">
      <c r="A29" s="439" t="s">
        <v>15</v>
      </c>
      <c r="B29" s="438"/>
      <c r="C29" s="11"/>
      <c r="D29" s="21"/>
      <c r="E29" s="21"/>
      <c r="F29" s="21"/>
      <c r="G29" s="21"/>
      <c r="H29" s="1275"/>
      <c r="I29" s="1275"/>
      <c r="J29" s="1275"/>
      <c r="K29" s="1275"/>
      <c r="L29" s="1275"/>
      <c r="M29" s="1275"/>
      <c r="N29" s="1275"/>
      <c r="O29" s="1275"/>
      <c r="P29" s="12"/>
      <c r="Q29" s="12"/>
      <c r="R29" s="12"/>
      <c r="S29" s="13"/>
      <c r="U29" s="431"/>
      <c r="V29" s="431"/>
      <c r="W29" s="431"/>
      <c r="X29" s="431"/>
    </row>
    <row r="30" spans="1:24" s="429" customFormat="1" ht="16" thickBot="1" x14ac:dyDescent="0.25">
      <c r="A30" s="440"/>
      <c r="B30" s="438"/>
      <c r="C30" s="11"/>
      <c r="D30" s="21"/>
      <c r="E30" s="21"/>
      <c r="F30" s="21"/>
      <c r="G30" s="21"/>
      <c r="H30" s="21"/>
      <c r="I30" s="21"/>
      <c r="J30" s="21"/>
      <c r="K30" s="21"/>
      <c r="L30" s="12"/>
      <c r="M30" s="12"/>
      <c r="N30" s="12"/>
      <c r="O30" s="12"/>
      <c r="P30" s="12"/>
      <c r="Q30" s="12"/>
      <c r="R30" s="12"/>
      <c r="S30" s="13"/>
      <c r="U30" s="431"/>
      <c r="V30" s="431"/>
      <c r="W30" s="431"/>
      <c r="X30" s="431"/>
    </row>
    <row r="31" spans="1:24" s="429" customFormat="1" x14ac:dyDescent="0.2">
      <c r="A31" s="1249" t="s">
        <v>23</v>
      </c>
      <c r="B31" s="1250">
        <f>+F31+J31</f>
        <v>500000</v>
      </c>
      <c r="C31" s="8"/>
      <c r="D31" s="1252" t="s">
        <v>24</v>
      </c>
      <c r="E31" s="7"/>
      <c r="F31" s="1254">
        <v>100000</v>
      </c>
      <c r="G31" s="7"/>
      <c r="H31" s="1252" t="s">
        <v>25</v>
      </c>
      <c r="I31" s="7"/>
      <c r="J31" s="1254">
        <v>400000</v>
      </c>
      <c r="K31" s="7"/>
      <c r="L31" s="7"/>
      <c r="M31" s="7"/>
      <c r="N31" s="7"/>
      <c r="O31" s="7"/>
      <c r="P31" s="7"/>
      <c r="Q31" s="7"/>
      <c r="R31" s="426"/>
      <c r="S31" s="13"/>
      <c r="U31" s="431"/>
      <c r="V31" s="431"/>
      <c r="W31" s="431"/>
      <c r="X31" s="431"/>
    </row>
    <row r="32" spans="1:24" s="429" customFormat="1" x14ac:dyDescent="0.2">
      <c r="A32" s="980"/>
      <c r="B32" s="1251"/>
      <c r="C32" s="11"/>
      <c r="D32" s="1253"/>
      <c r="E32" s="12"/>
      <c r="F32" s="1255"/>
      <c r="G32" s="12"/>
      <c r="H32" s="1253"/>
      <c r="I32" s="12"/>
      <c r="J32" s="1255"/>
      <c r="K32" s="12"/>
      <c r="L32" s="12"/>
      <c r="M32" s="12"/>
      <c r="N32" s="12"/>
      <c r="O32" s="12"/>
      <c r="P32" s="12"/>
      <c r="Q32" s="12"/>
      <c r="R32" s="427"/>
      <c r="S32" s="13"/>
      <c r="U32" s="431"/>
      <c r="V32" s="431"/>
      <c r="W32" s="431"/>
      <c r="X32" s="431"/>
    </row>
    <row r="33" spans="1:37" s="431" customFormat="1" x14ac:dyDescent="0.2">
      <c r="A33" s="1227" t="s">
        <v>88</v>
      </c>
      <c r="B33" s="1256"/>
      <c r="C33" s="64" t="s">
        <v>85</v>
      </c>
      <c r="D33" s="42"/>
      <c r="E33" s="42"/>
      <c r="F33" s="42"/>
      <c r="G33" s="42"/>
      <c r="H33" s="42"/>
      <c r="I33" s="42"/>
      <c r="J33" s="42"/>
      <c r="K33" s="42"/>
      <c r="L33" s="42"/>
      <c r="M33" s="42"/>
      <c r="N33" s="42"/>
      <c r="O33" s="42"/>
      <c r="P33" s="42"/>
      <c r="Q33" s="42"/>
      <c r="R33" s="420"/>
      <c r="S33" s="13"/>
      <c r="T33" s="429"/>
      <c r="Y33" s="429"/>
      <c r="Z33" s="429"/>
      <c r="AA33" s="429"/>
      <c r="AB33" s="429"/>
      <c r="AC33" s="429"/>
      <c r="AD33" s="429"/>
      <c r="AE33" s="429"/>
      <c r="AF33" s="429"/>
      <c r="AG33" s="429"/>
      <c r="AH33" s="429"/>
      <c r="AI33" s="429"/>
      <c r="AJ33" s="429"/>
      <c r="AK33" s="429"/>
    </row>
    <row r="34" spans="1:37" s="431" customFormat="1" x14ac:dyDescent="0.2">
      <c r="A34" s="1206"/>
      <c r="B34" s="1208"/>
      <c r="C34" s="1199" t="s">
        <v>294</v>
      </c>
      <c r="D34" s="1200"/>
      <c r="E34" s="1200"/>
      <c r="F34" s="1200"/>
      <c r="G34" s="1200"/>
      <c r="H34" s="1200"/>
      <c r="I34" s="1200"/>
      <c r="J34" s="1200"/>
      <c r="K34" s="1200"/>
      <c r="L34" s="1200"/>
      <c r="M34" s="1200"/>
      <c r="N34" s="1200"/>
      <c r="O34" s="1200"/>
      <c r="P34" s="1200"/>
      <c r="Q34" s="1200"/>
      <c r="R34" s="1201"/>
      <c r="S34" s="13"/>
      <c r="T34" s="429"/>
      <c r="Y34" s="429"/>
      <c r="Z34" s="429"/>
      <c r="AA34" s="429"/>
      <c r="AB34" s="429"/>
      <c r="AC34" s="429"/>
      <c r="AD34" s="429"/>
      <c r="AE34" s="429"/>
      <c r="AF34" s="429"/>
      <c r="AG34" s="429"/>
      <c r="AH34" s="429"/>
      <c r="AI34" s="429"/>
      <c r="AJ34" s="429"/>
      <c r="AK34" s="429"/>
    </row>
    <row r="35" spans="1:37" s="431" customFormat="1" x14ac:dyDescent="0.2">
      <c r="A35" s="1257"/>
      <c r="B35" s="1258"/>
      <c r="C35" s="1259"/>
      <c r="D35" s="1260"/>
      <c r="E35" s="1260"/>
      <c r="F35" s="1260"/>
      <c r="G35" s="1260"/>
      <c r="H35" s="1260"/>
      <c r="I35" s="1260"/>
      <c r="J35" s="1260"/>
      <c r="K35" s="1260"/>
      <c r="L35" s="1260"/>
      <c r="M35" s="1260"/>
      <c r="N35" s="1260"/>
      <c r="O35" s="1260"/>
      <c r="P35" s="1260"/>
      <c r="Q35" s="1260"/>
      <c r="R35" s="1261"/>
      <c r="S35" s="13"/>
      <c r="T35" s="429"/>
      <c r="Y35" s="429"/>
      <c r="Z35" s="429"/>
      <c r="AA35" s="429"/>
      <c r="AB35" s="429"/>
      <c r="AC35" s="429"/>
      <c r="AD35" s="429"/>
      <c r="AE35" s="429"/>
      <c r="AF35" s="429"/>
      <c r="AG35" s="429"/>
      <c r="AH35" s="429"/>
      <c r="AI35" s="429"/>
      <c r="AJ35" s="429"/>
      <c r="AK35" s="429"/>
    </row>
    <row r="36" spans="1:37" s="431" customFormat="1" x14ac:dyDescent="0.2">
      <c r="A36" s="1262" t="s">
        <v>87</v>
      </c>
      <c r="B36" s="1263"/>
      <c r="C36" s="64" t="s">
        <v>86</v>
      </c>
      <c r="D36" s="42"/>
      <c r="E36" s="42"/>
      <c r="F36" s="42"/>
      <c r="G36" s="42"/>
      <c r="H36" s="42"/>
      <c r="I36" s="42"/>
      <c r="J36" s="42"/>
      <c r="K36" s="42"/>
      <c r="L36" s="42"/>
      <c r="M36" s="42"/>
      <c r="N36" s="42"/>
      <c r="O36" s="42"/>
      <c r="P36" s="42"/>
      <c r="Q36" s="42"/>
      <c r="R36" s="420"/>
      <c r="S36" s="13"/>
      <c r="T36" s="429"/>
      <c r="Y36" s="429"/>
      <c r="Z36" s="429"/>
      <c r="AA36" s="429"/>
      <c r="AB36" s="429"/>
      <c r="AC36" s="429"/>
      <c r="AD36" s="429"/>
      <c r="AE36" s="429"/>
      <c r="AF36" s="429"/>
      <c r="AG36" s="429"/>
      <c r="AH36" s="429"/>
      <c r="AI36" s="429"/>
      <c r="AJ36" s="429"/>
      <c r="AK36" s="429"/>
    </row>
    <row r="37" spans="1:37" s="431" customFormat="1" x14ac:dyDescent="0.2">
      <c r="A37" s="1264"/>
      <c r="B37" s="1265"/>
      <c r="C37" s="1199" t="s">
        <v>295</v>
      </c>
      <c r="D37" s="1200"/>
      <c r="E37" s="1200"/>
      <c r="F37" s="1200"/>
      <c r="G37" s="1200"/>
      <c r="H37" s="1200"/>
      <c r="I37" s="1200"/>
      <c r="J37" s="1200"/>
      <c r="K37" s="1200"/>
      <c r="L37" s="1200"/>
      <c r="M37" s="1200"/>
      <c r="N37" s="1200"/>
      <c r="O37" s="1200"/>
      <c r="P37" s="1200"/>
      <c r="Q37" s="1200"/>
      <c r="R37" s="1201"/>
      <c r="S37" s="13"/>
      <c r="T37" s="429"/>
      <c r="Y37" s="429"/>
      <c r="Z37" s="429"/>
      <c r="AA37" s="429"/>
      <c r="AB37" s="429"/>
      <c r="AC37" s="429"/>
      <c r="AD37" s="429"/>
      <c r="AE37" s="429"/>
      <c r="AF37" s="429"/>
      <c r="AG37" s="429"/>
      <c r="AH37" s="429"/>
      <c r="AI37" s="429"/>
      <c r="AJ37" s="429"/>
      <c r="AK37" s="429"/>
    </row>
    <row r="38" spans="1:37" s="431" customFormat="1" ht="16" thickBot="1" x14ac:dyDescent="0.25">
      <c r="A38" s="1266"/>
      <c r="B38" s="1267"/>
      <c r="C38" s="1268"/>
      <c r="D38" s="1269"/>
      <c r="E38" s="1269"/>
      <c r="F38" s="1269"/>
      <c r="G38" s="1269"/>
      <c r="H38" s="1269"/>
      <c r="I38" s="1269"/>
      <c r="J38" s="1269"/>
      <c r="K38" s="1269"/>
      <c r="L38" s="1269"/>
      <c r="M38" s="1269"/>
      <c r="N38" s="1269"/>
      <c r="O38" s="1269"/>
      <c r="P38" s="1269"/>
      <c r="Q38" s="1269"/>
      <c r="R38" s="1270"/>
      <c r="S38" s="13"/>
      <c r="T38" s="429"/>
      <c r="Y38" s="429"/>
      <c r="Z38" s="429"/>
      <c r="AA38" s="429"/>
      <c r="AB38" s="429"/>
      <c r="AC38" s="429"/>
      <c r="AD38" s="429"/>
      <c r="AE38" s="429"/>
      <c r="AF38" s="429"/>
      <c r="AG38" s="429"/>
      <c r="AH38" s="429"/>
      <c r="AI38" s="429"/>
      <c r="AJ38" s="429"/>
      <c r="AK38" s="429"/>
    </row>
    <row r="39" spans="1:37" s="431" customFormat="1" ht="30" customHeight="1" x14ac:dyDescent="0.2">
      <c r="A39" s="1211" t="s">
        <v>62</v>
      </c>
      <c r="B39" s="1212"/>
      <c r="C39" s="477" t="s">
        <v>31</v>
      </c>
      <c r="D39" s="478" t="s">
        <v>32</v>
      </c>
      <c r="E39" s="478" t="s">
        <v>33</v>
      </c>
      <c r="F39" s="479" t="s">
        <v>34</v>
      </c>
      <c r="G39" s="438"/>
      <c r="H39" s="438"/>
      <c r="I39" s="438"/>
      <c r="J39" s="438"/>
      <c r="K39" s="438"/>
      <c r="L39" s="438"/>
      <c r="M39" s="438"/>
      <c r="N39" s="438"/>
      <c r="O39" s="438"/>
      <c r="P39" s="438"/>
      <c r="Q39" s="438"/>
      <c r="R39" s="438"/>
      <c r="S39" s="418"/>
      <c r="T39" s="429"/>
      <c r="Y39" s="429"/>
      <c r="Z39" s="429"/>
      <c r="AA39" s="429"/>
      <c r="AB39" s="429"/>
      <c r="AC39" s="429"/>
      <c r="AD39" s="429"/>
      <c r="AE39" s="429"/>
      <c r="AF39" s="429"/>
      <c r="AG39" s="429"/>
      <c r="AH39" s="429"/>
      <c r="AI39" s="429"/>
      <c r="AJ39" s="429"/>
      <c r="AK39" s="429"/>
    </row>
    <row r="40" spans="1:37" s="431" customFormat="1" x14ac:dyDescent="0.2">
      <c r="A40" s="1213"/>
      <c r="B40" s="1214"/>
      <c r="C40" s="1240" t="s">
        <v>21</v>
      </c>
      <c r="D40" s="1241"/>
      <c r="E40" s="1241"/>
      <c r="F40" s="1242"/>
      <c r="G40" s="438"/>
      <c r="H40" s="438"/>
      <c r="I40" s="438"/>
      <c r="J40" s="438"/>
      <c r="K40" s="438"/>
      <c r="L40" s="438"/>
      <c r="M40" s="438"/>
      <c r="N40" s="438"/>
      <c r="O40" s="438"/>
      <c r="P40" s="438"/>
      <c r="Q40" s="438"/>
      <c r="R40" s="438"/>
      <c r="S40" s="13"/>
      <c r="T40" s="429"/>
      <c r="Y40" s="429"/>
      <c r="Z40" s="429"/>
      <c r="AA40" s="429"/>
      <c r="AB40" s="429"/>
      <c r="AC40" s="429"/>
      <c r="AD40" s="429"/>
      <c r="AE40" s="429"/>
      <c r="AF40" s="429"/>
      <c r="AG40" s="429"/>
      <c r="AH40" s="429"/>
      <c r="AI40" s="429"/>
      <c r="AJ40" s="429"/>
      <c r="AK40" s="429"/>
    </row>
    <row r="41" spans="1:37" s="431" customFormat="1" x14ac:dyDescent="0.2">
      <c r="A41" s="1271"/>
      <c r="B41" s="1272"/>
      <c r="C41" s="394">
        <v>0.03</v>
      </c>
      <c r="D41" s="394">
        <v>0.01</v>
      </c>
      <c r="E41" s="394">
        <v>0.02</v>
      </c>
      <c r="F41" s="394">
        <v>0.04</v>
      </c>
      <c r="G41" s="438"/>
      <c r="H41" s="438"/>
      <c r="I41" s="438"/>
      <c r="J41" s="438"/>
      <c r="K41" s="438"/>
      <c r="L41" s="438"/>
      <c r="M41" s="438"/>
      <c r="N41" s="438"/>
      <c r="O41" s="438"/>
      <c r="P41" s="438"/>
      <c r="Q41" s="438"/>
      <c r="R41" s="438"/>
      <c r="S41" s="13"/>
      <c r="T41" s="429"/>
      <c r="Y41" s="429"/>
      <c r="Z41" s="429"/>
      <c r="AA41" s="429"/>
      <c r="AB41" s="429"/>
      <c r="AC41" s="429"/>
      <c r="AD41" s="429"/>
      <c r="AE41" s="429"/>
      <c r="AF41" s="429"/>
      <c r="AG41" s="429"/>
      <c r="AH41" s="429"/>
      <c r="AI41" s="429"/>
      <c r="AJ41" s="429"/>
      <c r="AK41" s="429"/>
    </row>
    <row r="42" spans="1:37" s="431" customFormat="1" x14ac:dyDescent="0.2">
      <c r="A42" s="1227" t="s">
        <v>60</v>
      </c>
      <c r="B42" s="1273" t="s">
        <v>58</v>
      </c>
      <c r="C42" s="1243" t="s">
        <v>301</v>
      </c>
      <c r="D42" s="1244"/>
      <c r="E42" s="1244"/>
      <c r="F42" s="1245"/>
      <c r="G42" s="438"/>
      <c r="H42" s="438"/>
      <c r="I42" s="438"/>
      <c r="J42" s="438"/>
      <c r="K42" s="438"/>
      <c r="L42" s="438"/>
      <c r="M42" s="438"/>
      <c r="N42" s="438"/>
      <c r="O42" s="438"/>
      <c r="P42" s="438"/>
      <c r="Q42" s="438"/>
      <c r="R42" s="438"/>
      <c r="S42" s="13"/>
      <c r="T42" s="430"/>
      <c r="Y42" s="429"/>
      <c r="Z42" s="429"/>
      <c r="AA42" s="429"/>
      <c r="AB42" s="429"/>
      <c r="AC42" s="429"/>
      <c r="AD42" s="429"/>
      <c r="AE42" s="429"/>
      <c r="AF42" s="429"/>
      <c r="AG42" s="429"/>
      <c r="AH42" s="429"/>
      <c r="AI42" s="429"/>
      <c r="AJ42" s="429"/>
      <c r="AK42" s="429"/>
    </row>
    <row r="43" spans="1:37" s="431" customFormat="1" ht="16" thickBot="1" x14ac:dyDescent="0.25">
      <c r="A43" s="1209"/>
      <c r="B43" s="1274"/>
      <c r="C43" s="1246"/>
      <c r="D43" s="1247"/>
      <c r="E43" s="1247"/>
      <c r="F43" s="1248"/>
      <c r="G43" s="438"/>
      <c r="H43" s="438"/>
      <c r="I43" s="438"/>
      <c r="J43" s="438"/>
      <c r="K43" s="438"/>
      <c r="L43" s="438"/>
      <c r="M43" s="438"/>
      <c r="N43" s="438"/>
      <c r="O43" s="438"/>
      <c r="P43" s="438"/>
      <c r="Q43" s="438"/>
      <c r="R43" s="438"/>
      <c r="S43" s="13"/>
      <c r="T43" s="429"/>
      <c r="Y43" s="429"/>
      <c r="Z43" s="429"/>
      <c r="AA43" s="429"/>
      <c r="AB43" s="429"/>
      <c r="AC43" s="429"/>
      <c r="AD43" s="429"/>
      <c r="AE43" s="429"/>
      <c r="AF43" s="429"/>
      <c r="AG43" s="429"/>
      <c r="AH43" s="429"/>
      <c r="AI43" s="429"/>
      <c r="AJ43" s="429"/>
      <c r="AK43" s="429"/>
    </row>
    <row r="44" spans="1:37" s="431" customFormat="1" ht="26.25" customHeight="1" x14ac:dyDescent="0.2">
      <c r="A44" s="1238" t="s">
        <v>68</v>
      </c>
      <c r="B44" s="1239"/>
      <c r="C44" s="1398" t="s">
        <v>28</v>
      </c>
      <c r="D44" s="1398"/>
      <c r="E44" s="1398"/>
      <c r="F44" s="1398"/>
      <c r="G44" s="480"/>
      <c r="H44" s="480"/>
      <c r="I44" s="480"/>
      <c r="J44" s="480"/>
      <c r="K44" s="480"/>
      <c r="L44" s="480"/>
      <c r="M44" s="480"/>
      <c r="N44" s="480"/>
      <c r="O44" s="480"/>
      <c r="P44" s="480"/>
      <c r="Q44" s="480"/>
      <c r="R44" s="480"/>
      <c r="S44" s="422"/>
      <c r="T44" s="429"/>
      <c r="Y44" s="429"/>
      <c r="Z44" s="429"/>
      <c r="AA44" s="429"/>
      <c r="AB44" s="429"/>
      <c r="AC44" s="429"/>
      <c r="AD44" s="429"/>
      <c r="AE44" s="429"/>
      <c r="AF44" s="429"/>
      <c r="AG44" s="429"/>
      <c r="AH44" s="429"/>
      <c r="AI44" s="429"/>
      <c r="AJ44" s="429"/>
      <c r="AK44" s="429"/>
    </row>
    <row r="45" spans="1:37" s="431" customFormat="1" ht="16" x14ac:dyDescent="0.2">
      <c r="A45" s="34" t="s">
        <v>29</v>
      </c>
      <c r="B45" s="35" t="s">
        <v>30</v>
      </c>
      <c r="C45" s="48" t="s">
        <v>31</v>
      </c>
      <c r="D45" s="48" t="s">
        <v>32</v>
      </c>
      <c r="E45" s="48" t="s">
        <v>33</v>
      </c>
      <c r="F45" s="48" t="s">
        <v>34</v>
      </c>
      <c r="G45" s="438"/>
      <c r="H45" s="438"/>
      <c r="I45" s="438"/>
      <c r="J45" s="438"/>
      <c r="K45" s="438"/>
      <c r="L45" s="438"/>
      <c r="M45" s="438"/>
      <c r="N45" s="438"/>
      <c r="O45" s="438"/>
      <c r="P45" s="438"/>
      <c r="Q45" s="438"/>
      <c r="R45" s="438"/>
      <c r="S45" s="418"/>
      <c r="T45" s="429"/>
      <c r="Y45" s="429"/>
      <c r="Z45" s="429"/>
      <c r="AA45" s="429"/>
      <c r="AB45" s="429"/>
      <c r="AC45" s="429"/>
      <c r="AD45" s="429"/>
      <c r="AE45" s="429"/>
      <c r="AF45" s="429"/>
      <c r="AG45" s="429"/>
      <c r="AH45" s="429"/>
      <c r="AI45" s="429"/>
      <c r="AJ45" s="429"/>
      <c r="AK45" s="429"/>
    </row>
    <row r="46" spans="1:37" s="431" customFormat="1" ht="16" x14ac:dyDescent="0.2">
      <c r="A46" s="441" t="s">
        <v>41</v>
      </c>
      <c r="B46" s="395">
        <v>110</v>
      </c>
      <c r="C46" s="395">
        <v>11</v>
      </c>
      <c r="D46" s="396">
        <v>118</v>
      </c>
      <c r="E46" s="396">
        <v>122</v>
      </c>
      <c r="F46" s="396">
        <v>125</v>
      </c>
      <c r="G46" s="438"/>
      <c r="H46" s="438"/>
      <c r="I46" s="438"/>
      <c r="J46" s="438"/>
      <c r="K46" s="438"/>
      <c r="L46" s="438"/>
      <c r="M46" s="438"/>
      <c r="N46" s="438"/>
      <c r="O46" s="438"/>
      <c r="P46" s="438"/>
      <c r="Q46" s="438"/>
      <c r="R46" s="438"/>
      <c r="S46" s="13"/>
      <c r="T46" s="429"/>
      <c r="Y46" s="429"/>
      <c r="Z46" s="429"/>
      <c r="AA46" s="429"/>
      <c r="AB46" s="429"/>
      <c r="AC46" s="429"/>
      <c r="AD46" s="429"/>
      <c r="AE46" s="429"/>
      <c r="AF46" s="429"/>
      <c r="AG46" s="429"/>
      <c r="AH46" s="429"/>
      <c r="AI46" s="429"/>
      <c r="AJ46" s="429"/>
      <c r="AK46" s="429"/>
    </row>
    <row r="47" spans="1:37" s="431" customFormat="1" ht="16" x14ac:dyDescent="0.2">
      <c r="A47" s="441" t="s">
        <v>42</v>
      </c>
      <c r="B47" s="395">
        <v>215</v>
      </c>
      <c r="C47" s="395">
        <v>215</v>
      </c>
      <c r="D47" s="396">
        <v>220</v>
      </c>
      <c r="E47" s="396">
        <v>225</v>
      </c>
      <c r="F47" s="396">
        <v>234</v>
      </c>
      <c r="G47" s="438"/>
      <c r="H47" s="438"/>
      <c r="I47" s="438"/>
      <c r="J47" s="438"/>
      <c r="K47" s="438"/>
      <c r="L47" s="438"/>
      <c r="M47" s="438"/>
      <c r="N47" s="438"/>
      <c r="O47" s="438"/>
      <c r="P47" s="438"/>
      <c r="Q47" s="438"/>
      <c r="R47" s="438"/>
      <c r="S47" s="13"/>
      <c r="T47" s="429"/>
      <c r="Y47" s="429"/>
      <c r="Z47" s="429"/>
      <c r="AA47" s="429"/>
      <c r="AB47" s="429"/>
      <c r="AC47" s="429"/>
      <c r="AD47" s="429"/>
      <c r="AE47" s="429"/>
      <c r="AF47" s="429"/>
      <c r="AG47" s="429"/>
      <c r="AH47" s="429"/>
      <c r="AI47" s="429"/>
      <c r="AJ47" s="429"/>
      <c r="AK47" s="429"/>
    </row>
    <row r="48" spans="1:37" s="431" customFormat="1" ht="16" x14ac:dyDescent="0.2">
      <c r="A48" s="441" t="s">
        <v>43</v>
      </c>
      <c r="B48" s="395">
        <v>215</v>
      </c>
      <c r="C48" s="395">
        <v>215</v>
      </c>
      <c r="D48" s="396">
        <v>220</v>
      </c>
      <c r="E48" s="396">
        <v>225</v>
      </c>
      <c r="F48" s="396">
        <v>234</v>
      </c>
      <c r="G48" s="438"/>
      <c r="H48" s="438"/>
      <c r="I48" s="438"/>
      <c r="J48" s="438"/>
      <c r="K48" s="438"/>
      <c r="L48" s="438"/>
      <c r="M48" s="438"/>
      <c r="N48" s="438"/>
      <c r="O48" s="438"/>
      <c r="P48" s="438"/>
      <c r="Q48" s="438"/>
      <c r="R48" s="438"/>
      <c r="S48" s="13"/>
      <c r="T48" s="429"/>
      <c r="Y48" s="429"/>
      <c r="Z48" s="429"/>
      <c r="AA48" s="429"/>
      <c r="AB48" s="429"/>
      <c r="AC48" s="429"/>
      <c r="AD48" s="429"/>
      <c r="AE48" s="429"/>
      <c r="AF48" s="429"/>
      <c r="AG48" s="429"/>
      <c r="AH48" s="429"/>
      <c r="AI48" s="429"/>
      <c r="AJ48" s="429"/>
      <c r="AK48" s="429"/>
    </row>
    <row r="49" spans="1:37" s="431" customFormat="1" ht="16" x14ac:dyDescent="0.2">
      <c r="A49" s="442" t="s">
        <v>44</v>
      </c>
      <c r="B49" s="395">
        <v>160</v>
      </c>
      <c r="C49" s="395">
        <v>160</v>
      </c>
      <c r="D49" s="396">
        <v>165</v>
      </c>
      <c r="E49" s="396">
        <v>171</v>
      </c>
      <c r="F49" s="396">
        <v>178</v>
      </c>
      <c r="G49" s="438"/>
      <c r="H49" s="438"/>
      <c r="I49" s="438"/>
      <c r="J49" s="438"/>
      <c r="K49" s="438"/>
      <c r="L49" s="438"/>
      <c r="M49" s="438"/>
      <c r="N49" s="438"/>
      <c r="O49" s="438"/>
      <c r="P49" s="438"/>
      <c r="Q49" s="438"/>
      <c r="R49" s="438"/>
      <c r="S49" s="13"/>
      <c r="T49" s="429"/>
      <c r="Y49" s="429"/>
      <c r="Z49" s="429"/>
      <c r="AA49" s="429"/>
      <c r="AB49" s="429"/>
      <c r="AC49" s="429"/>
      <c r="AD49" s="429"/>
      <c r="AE49" s="429"/>
      <c r="AF49" s="429"/>
      <c r="AG49" s="429"/>
      <c r="AH49" s="429"/>
      <c r="AI49" s="429"/>
      <c r="AJ49" s="429"/>
      <c r="AK49" s="429"/>
    </row>
    <row r="50" spans="1:37" s="431" customFormat="1" ht="15.75" customHeight="1" x14ac:dyDescent="0.2">
      <c r="A50" s="1227" t="s">
        <v>60</v>
      </c>
      <c r="B50" s="1228" t="s">
        <v>69</v>
      </c>
      <c r="C50" s="1228"/>
      <c r="D50" s="1228"/>
      <c r="E50" s="1228"/>
      <c r="F50" s="1228"/>
      <c r="G50" s="1229"/>
      <c r="H50" s="1229"/>
      <c r="I50" s="1229"/>
      <c r="J50" s="1229"/>
      <c r="K50" s="1229"/>
      <c r="L50" s="1229"/>
      <c r="M50" s="1229"/>
      <c r="N50" s="1229"/>
      <c r="O50" s="1229"/>
      <c r="P50" s="1229"/>
      <c r="Q50" s="1229"/>
      <c r="R50" s="1229"/>
      <c r="S50" s="417"/>
      <c r="T50" s="429"/>
      <c r="Y50" s="429"/>
      <c r="Z50" s="429"/>
      <c r="AA50" s="429"/>
      <c r="AB50" s="429"/>
      <c r="AC50" s="429"/>
      <c r="AD50" s="429"/>
      <c r="AE50" s="429"/>
      <c r="AF50" s="429"/>
      <c r="AG50" s="429"/>
      <c r="AH50" s="429"/>
      <c r="AI50" s="429"/>
      <c r="AJ50" s="429"/>
      <c r="AK50" s="429"/>
    </row>
    <row r="51" spans="1:37" s="431" customFormat="1" ht="12.75" customHeight="1" x14ac:dyDescent="0.2">
      <c r="A51" s="1206"/>
      <c r="B51" s="1230" t="s">
        <v>302</v>
      </c>
      <c r="C51" s="1231"/>
      <c r="D51" s="1231"/>
      <c r="E51" s="1231"/>
      <c r="F51" s="1231"/>
      <c r="G51" s="1231"/>
      <c r="H51" s="1231"/>
      <c r="I51" s="1231"/>
      <c r="J51" s="1231"/>
      <c r="K51" s="1231"/>
      <c r="L51" s="1231"/>
      <c r="M51" s="1231"/>
      <c r="N51" s="1231"/>
      <c r="O51" s="1231"/>
      <c r="P51" s="1231"/>
      <c r="Q51" s="1231"/>
      <c r="R51" s="1232"/>
      <c r="S51" s="417"/>
      <c r="T51" s="430"/>
      <c r="Y51" s="429"/>
      <c r="Z51" s="429"/>
      <c r="AA51" s="429"/>
      <c r="AB51" s="429"/>
      <c r="AC51" s="429"/>
      <c r="AD51" s="429"/>
      <c r="AE51" s="429"/>
      <c r="AF51" s="429"/>
      <c r="AG51" s="429"/>
      <c r="AH51" s="429"/>
      <c r="AI51" s="429"/>
      <c r="AJ51" s="429"/>
      <c r="AK51" s="429"/>
    </row>
    <row r="52" spans="1:37" s="431" customFormat="1" ht="21" customHeight="1" thickBot="1" x14ac:dyDescent="0.25">
      <c r="A52" s="1209"/>
      <c r="B52" s="1233"/>
      <c r="C52" s="1234"/>
      <c r="D52" s="1234"/>
      <c r="E52" s="1234"/>
      <c r="F52" s="1234"/>
      <c r="G52" s="1234"/>
      <c r="H52" s="1234"/>
      <c r="I52" s="1234"/>
      <c r="J52" s="1234"/>
      <c r="K52" s="1234"/>
      <c r="L52" s="1234"/>
      <c r="M52" s="1234"/>
      <c r="N52" s="1234"/>
      <c r="O52" s="1234"/>
      <c r="P52" s="1234"/>
      <c r="Q52" s="1234"/>
      <c r="R52" s="1235"/>
      <c r="S52" s="417"/>
      <c r="T52" s="429"/>
      <c r="Y52" s="429"/>
      <c r="Z52" s="429"/>
      <c r="AA52" s="429"/>
      <c r="AB52" s="429"/>
      <c r="AC52" s="429"/>
      <c r="AD52" s="429"/>
      <c r="AE52" s="429"/>
      <c r="AF52" s="429"/>
      <c r="AG52" s="429"/>
      <c r="AH52" s="429"/>
      <c r="AI52" s="429"/>
      <c r="AJ52" s="429"/>
      <c r="AK52" s="429"/>
    </row>
    <row r="53" spans="1:37" s="431" customFormat="1" ht="15.75" customHeight="1" x14ac:dyDescent="0.2">
      <c r="A53" s="1227" t="s">
        <v>60</v>
      </c>
      <c r="B53" s="397"/>
      <c r="C53" s="1236" t="s">
        <v>232</v>
      </c>
      <c r="D53" s="1237"/>
      <c r="E53" s="1237"/>
      <c r="F53" s="1237"/>
      <c r="G53" s="1237"/>
      <c r="H53" s="1237"/>
      <c r="I53" s="1237"/>
      <c r="J53" s="1237"/>
      <c r="K53" s="1237"/>
      <c r="L53" s="1237"/>
      <c r="M53" s="398"/>
      <c r="N53" s="398"/>
      <c r="O53" s="398"/>
      <c r="P53" s="398"/>
      <c r="Q53" s="398"/>
      <c r="R53" s="398"/>
      <c r="S53" s="13"/>
      <c r="T53" s="429"/>
      <c r="Y53" s="429"/>
      <c r="Z53" s="429"/>
      <c r="AA53" s="429"/>
      <c r="AB53" s="429"/>
      <c r="AC53" s="429"/>
      <c r="AD53" s="429"/>
      <c r="AE53" s="429"/>
      <c r="AF53" s="429"/>
      <c r="AG53" s="429"/>
      <c r="AH53" s="429"/>
      <c r="AI53" s="429"/>
      <c r="AJ53" s="429"/>
      <c r="AK53" s="429"/>
    </row>
    <row r="54" spans="1:37" s="431" customFormat="1" ht="12.75" customHeight="1" x14ac:dyDescent="0.2">
      <c r="A54" s="1206"/>
      <c r="B54" s="1197" t="s">
        <v>59</v>
      </c>
      <c r="C54" s="1199" t="s">
        <v>297</v>
      </c>
      <c r="D54" s="1200"/>
      <c r="E54" s="1200"/>
      <c r="F54" s="1200"/>
      <c r="G54" s="1200"/>
      <c r="H54" s="1200"/>
      <c r="I54" s="1200"/>
      <c r="J54" s="1200"/>
      <c r="K54" s="1200"/>
      <c r="L54" s="1200"/>
      <c r="M54" s="1200"/>
      <c r="N54" s="1200"/>
      <c r="O54" s="1200"/>
      <c r="P54" s="1200"/>
      <c r="Q54" s="1200"/>
      <c r="R54" s="1201"/>
      <c r="S54" s="13"/>
      <c r="T54" s="430"/>
      <c r="Y54" s="429"/>
      <c r="Z54" s="429"/>
      <c r="AA54" s="429"/>
      <c r="AB54" s="429"/>
      <c r="AC54" s="429"/>
      <c r="AD54" s="429"/>
      <c r="AE54" s="429"/>
      <c r="AF54" s="429"/>
      <c r="AG54" s="429"/>
      <c r="AH54" s="429"/>
      <c r="AI54" s="429"/>
      <c r="AJ54" s="429"/>
      <c r="AK54" s="429"/>
    </row>
    <row r="55" spans="1:37" s="431" customFormat="1" ht="21" customHeight="1" thickBot="1" x14ac:dyDescent="0.25">
      <c r="A55" s="1209"/>
      <c r="B55" s="1198"/>
      <c r="C55" s="1202"/>
      <c r="D55" s="1203"/>
      <c r="E55" s="1203"/>
      <c r="F55" s="1203"/>
      <c r="G55" s="1203"/>
      <c r="H55" s="1203"/>
      <c r="I55" s="1203"/>
      <c r="J55" s="1203"/>
      <c r="K55" s="1203"/>
      <c r="L55" s="1203"/>
      <c r="M55" s="1203"/>
      <c r="N55" s="1203"/>
      <c r="O55" s="1203"/>
      <c r="P55" s="1203"/>
      <c r="Q55" s="1203"/>
      <c r="R55" s="1204"/>
      <c r="S55" s="13"/>
      <c r="T55" s="429"/>
      <c r="Y55" s="429"/>
      <c r="Z55" s="429"/>
      <c r="AA55" s="429"/>
      <c r="AB55" s="429"/>
      <c r="AC55" s="429"/>
      <c r="AD55" s="429"/>
      <c r="AE55" s="429"/>
      <c r="AF55" s="429"/>
      <c r="AG55" s="429"/>
      <c r="AH55" s="429"/>
      <c r="AI55" s="429"/>
      <c r="AJ55" s="429"/>
      <c r="AK55" s="429"/>
    </row>
    <row r="56" spans="1:37" s="431" customFormat="1" x14ac:dyDescent="0.2">
      <c r="A56" s="38"/>
      <c r="B56" s="39"/>
      <c r="C56" s="41" t="s">
        <v>63</v>
      </c>
      <c r="D56" s="42"/>
      <c r="E56" s="42"/>
      <c r="F56" s="42"/>
      <c r="G56" s="42"/>
      <c r="H56" s="42"/>
      <c r="I56" s="42"/>
      <c r="J56" s="42"/>
      <c r="K56" s="42"/>
      <c r="L56" s="42"/>
      <c r="M56" s="47"/>
      <c r="N56" s="47"/>
      <c r="O56" s="47"/>
      <c r="P56" s="47"/>
      <c r="Q56" s="47"/>
      <c r="R56" s="419"/>
      <c r="S56" s="13"/>
      <c r="T56" s="429"/>
      <c r="Y56" s="429"/>
      <c r="Z56" s="429"/>
      <c r="AA56" s="429"/>
      <c r="AB56" s="429"/>
      <c r="AC56" s="429"/>
      <c r="AD56" s="429"/>
      <c r="AE56" s="429"/>
      <c r="AF56" s="429"/>
      <c r="AG56" s="429"/>
      <c r="AH56" s="429"/>
      <c r="AI56" s="429"/>
      <c r="AJ56" s="429"/>
      <c r="AK56" s="429"/>
    </row>
    <row r="57" spans="1:37" s="431" customFormat="1" ht="26" x14ac:dyDescent="0.2">
      <c r="A57" s="34" t="s">
        <v>29</v>
      </c>
      <c r="B57" s="37" t="s">
        <v>45</v>
      </c>
      <c r="C57" s="48" t="s">
        <v>31</v>
      </c>
      <c r="D57" s="48" t="s">
        <v>32</v>
      </c>
      <c r="E57" s="48" t="s">
        <v>33</v>
      </c>
      <c r="F57" s="48" t="s">
        <v>34</v>
      </c>
      <c r="G57" s="438"/>
      <c r="H57" s="438"/>
      <c r="I57" s="438"/>
      <c r="J57" s="438"/>
      <c r="K57" s="438"/>
      <c r="L57" s="438"/>
      <c r="M57" s="438"/>
      <c r="N57" s="438"/>
      <c r="O57" s="438"/>
      <c r="P57" s="438"/>
      <c r="Q57" s="438"/>
      <c r="R57" s="438"/>
      <c r="S57" s="423"/>
      <c r="T57" s="429"/>
      <c r="Y57" s="429"/>
      <c r="Z57" s="429"/>
      <c r="AA57" s="429"/>
      <c r="AB57" s="429"/>
      <c r="AC57" s="429"/>
      <c r="AD57" s="429"/>
      <c r="AE57" s="429"/>
      <c r="AF57" s="429"/>
      <c r="AG57" s="429"/>
      <c r="AH57" s="429"/>
      <c r="AI57" s="429"/>
      <c r="AJ57" s="429"/>
      <c r="AK57" s="429"/>
    </row>
    <row r="58" spans="1:37" s="431" customFormat="1" x14ac:dyDescent="0.2">
      <c r="A58" s="443" t="s">
        <v>303</v>
      </c>
      <c r="B58" s="400">
        <v>1239</v>
      </c>
      <c r="C58" s="401">
        <v>2850</v>
      </c>
      <c r="D58" s="401">
        <v>4275</v>
      </c>
      <c r="E58" s="401">
        <v>5557.5</v>
      </c>
      <c r="F58" s="401">
        <v>6946.875</v>
      </c>
      <c r="G58" s="438"/>
      <c r="H58" s="438"/>
      <c r="I58" s="438"/>
      <c r="J58" s="438"/>
      <c r="K58" s="438"/>
      <c r="L58" s="438"/>
      <c r="M58" s="438"/>
      <c r="N58" s="438"/>
      <c r="O58" s="438"/>
      <c r="P58" s="438"/>
      <c r="Q58" s="438"/>
      <c r="R58" s="438"/>
      <c r="S58" s="417"/>
      <c r="T58" s="429"/>
      <c r="Y58" s="429"/>
      <c r="Z58" s="429"/>
      <c r="AA58" s="429"/>
      <c r="AB58" s="429"/>
      <c r="AC58" s="429"/>
      <c r="AD58" s="429"/>
      <c r="AE58" s="429"/>
      <c r="AF58" s="429"/>
      <c r="AG58" s="429"/>
      <c r="AH58" s="429"/>
      <c r="AI58" s="429"/>
      <c r="AJ58" s="429"/>
      <c r="AK58" s="429"/>
    </row>
    <row r="59" spans="1:37" s="431" customFormat="1" x14ac:dyDescent="0.2">
      <c r="A59" s="443" t="s">
        <v>304</v>
      </c>
      <c r="B59" s="400">
        <v>1139</v>
      </c>
      <c r="C59" s="401">
        <v>2600</v>
      </c>
      <c r="D59" s="401">
        <v>3900</v>
      </c>
      <c r="E59" s="401">
        <v>5070</v>
      </c>
      <c r="F59" s="401">
        <v>6337.5</v>
      </c>
      <c r="G59" s="438"/>
      <c r="H59" s="438"/>
      <c r="I59" s="438"/>
      <c r="J59" s="438"/>
      <c r="K59" s="438"/>
      <c r="L59" s="438"/>
      <c r="M59" s="438"/>
      <c r="N59" s="438"/>
      <c r="O59" s="438"/>
      <c r="P59" s="438"/>
      <c r="Q59" s="438"/>
      <c r="R59" s="438"/>
      <c r="S59" s="417"/>
      <c r="T59" s="429"/>
      <c r="Y59" s="429"/>
      <c r="Z59" s="429"/>
      <c r="AA59" s="429"/>
      <c r="AB59" s="429"/>
      <c r="AC59" s="429"/>
      <c r="AD59" s="429"/>
      <c r="AE59" s="429"/>
      <c r="AF59" s="429"/>
      <c r="AG59" s="429"/>
      <c r="AH59" s="429"/>
      <c r="AI59" s="429"/>
      <c r="AJ59" s="429"/>
      <c r="AK59" s="429"/>
    </row>
    <row r="60" spans="1:37" s="431" customFormat="1" x14ac:dyDescent="0.2">
      <c r="A60" s="443" t="s">
        <v>43</v>
      </c>
      <c r="B60" s="400">
        <v>879</v>
      </c>
      <c r="C60" s="401">
        <v>2100</v>
      </c>
      <c r="D60" s="401">
        <v>3150</v>
      </c>
      <c r="E60" s="401">
        <v>4095</v>
      </c>
      <c r="F60" s="401">
        <v>5118.75</v>
      </c>
      <c r="G60" s="438"/>
      <c r="H60" s="438"/>
      <c r="I60" s="438"/>
      <c r="J60" s="438"/>
      <c r="K60" s="438"/>
      <c r="L60" s="438"/>
      <c r="M60" s="438"/>
      <c r="N60" s="438"/>
      <c r="O60" s="438"/>
      <c r="P60" s="438"/>
      <c r="Q60" s="438"/>
      <c r="R60" s="438"/>
      <c r="S60" s="417"/>
      <c r="T60" s="429"/>
      <c r="Y60" s="429"/>
      <c r="Z60" s="429"/>
      <c r="AA60" s="429"/>
      <c r="AB60" s="429"/>
      <c r="AC60" s="429"/>
      <c r="AD60" s="429"/>
      <c r="AE60" s="429"/>
      <c r="AF60" s="429"/>
      <c r="AG60" s="429"/>
      <c r="AH60" s="429"/>
      <c r="AI60" s="429"/>
      <c r="AJ60" s="429"/>
      <c r="AK60" s="429"/>
    </row>
    <row r="61" spans="1:37" s="431" customFormat="1" x14ac:dyDescent="0.2">
      <c r="A61" s="444" t="s">
        <v>46</v>
      </c>
      <c r="B61" s="400">
        <v>6000</v>
      </c>
      <c r="C61" s="401">
        <v>12000</v>
      </c>
      <c r="D61" s="401">
        <v>18000</v>
      </c>
      <c r="E61" s="401">
        <v>23400</v>
      </c>
      <c r="F61" s="401">
        <v>29250</v>
      </c>
      <c r="G61" s="438"/>
      <c r="H61" s="438"/>
      <c r="I61" s="438"/>
      <c r="J61" s="438"/>
      <c r="K61" s="438"/>
      <c r="L61" s="438"/>
      <c r="M61" s="438"/>
      <c r="N61" s="438"/>
      <c r="O61" s="438"/>
      <c r="P61" s="438"/>
      <c r="Q61" s="438"/>
      <c r="R61" s="438"/>
      <c r="S61" s="417"/>
      <c r="T61" s="429"/>
      <c r="Y61" s="429"/>
      <c r="Z61" s="429"/>
      <c r="AA61" s="429"/>
      <c r="AB61" s="429"/>
      <c r="AC61" s="429"/>
      <c r="AD61" s="429"/>
      <c r="AE61" s="429"/>
      <c r="AF61" s="429"/>
      <c r="AG61" s="429"/>
      <c r="AH61" s="429"/>
      <c r="AI61" s="429"/>
      <c r="AJ61" s="429"/>
      <c r="AK61" s="429"/>
    </row>
    <row r="62" spans="1:37" s="431" customFormat="1" x14ac:dyDescent="0.2">
      <c r="A62" s="1227" t="s">
        <v>60</v>
      </c>
      <c r="B62" s="36"/>
      <c r="C62" s="41" t="s">
        <v>65</v>
      </c>
      <c r="D62" s="42"/>
      <c r="E62" s="42"/>
      <c r="F62" s="42"/>
      <c r="G62" s="42"/>
      <c r="H62" s="42"/>
      <c r="I62" s="42"/>
      <c r="J62" s="42"/>
      <c r="K62" s="42"/>
      <c r="L62" s="42"/>
      <c r="M62" s="42"/>
      <c r="N62" s="42"/>
      <c r="O62" s="42"/>
      <c r="P62" s="42"/>
      <c r="Q62" s="42"/>
      <c r="R62" s="420"/>
      <c r="S62" s="13"/>
      <c r="T62" s="429"/>
      <c r="Y62" s="429"/>
      <c r="Z62" s="429"/>
      <c r="AA62" s="429"/>
      <c r="AB62" s="429"/>
      <c r="AC62" s="429"/>
      <c r="AD62" s="429"/>
      <c r="AE62" s="429"/>
      <c r="AF62" s="429"/>
      <c r="AG62" s="429"/>
      <c r="AH62" s="429"/>
      <c r="AI62" s="429"/>
      <c r="AJ62" s="429"/>
      <c r="AK62" s="429"/>
    </row>
    <row r="63" spans="1:37" s="431" customFormat="1" ht="7.5" customHeight="1" x14ac:dyDescent="0.2">
      <c r="A63" s="1206"/>
      <c r="B63" s="1197" t="s">
        <v>58</v>
      </c>
      <c r="C63" s="1199" t="s">
        <v>298</v>
      </c>
      <c r="D63" s="1200"/>
      <c r="E63" s="1200"/>
      <c r="F63" s="1200"/>
      <c r="G63" s="1200"/>
      <c r="H63" s="1200"/>
      <c r="I63" s="1200"/>
      <c r="J63" s="1200"/>
      <c r="K63" s="1200"/>
      <c r="L63" s="1200"/>
      <c r="M63" s="1200"/>
      <c r="N63" s="1200"/>
      <c r="O63" s="1200"/>
      <c r="P63" s="1200"/>
      <c r="Q63" s="1200"/>
      <c r="R63" s="1201"/>
      <c r="S63" s="13"/>
      <c r="T63" s="430"/>
      <c r="Y63" s="429"/>
      <c r="Z63" s="429"/>
      <c r="AA63" s="429"/>
      <c r="AB63" s="429"/>
      <c r="AC63" s="429"/>
      <c r="AD63" s="429"/>
      <c r="AE63" s="429"/>
      <c r="AF63" s="429"/>
      <c r="AG63" s="429"/>
      <c r="AH63" s="429"/>
      <c r="AI63" s="429"/>
      <c r="AJ63" s="429"/>
      <c r="AK63" s="429"/>
    </row>
    <row r="64" spans="1:37" s="431" customFormat="1" ht="21.75" customHeight="1" thickBot="1" x14ac:dyDescent="0.25">
      <c r="A64" s="1209"/>
      <c r="B64" s="1198"/>
      <c r="C64" s="1202"/>
      <c r="D64" s="1203"/>
      <c r="E64" s="1203"/>
      <c r="F64" s="1203"/>
      <c r="G64" s="1203"/>
      <c r="H64" s="1203"/>
      <c r="I64" s="1203"/>
      <c r="J64" s="1203"/>
      <c r="K64" s="1203"/>
      <c r="L64" s="1203"/>
      <c r="M64" s="1203"/>
      <c r="N64" s="1203"/>
      <c r="O64" s="1203"/>
      <c r="P64" s="1203"/>
      <c r="Q64" s="1203"/>
      <c r="R64" s="1204"/>
      <c r="S64" s="13"/>
      <c r="T64" s="429"/>
      <c r="Y64" s="429"/>
      <c r="Z64" s="429"/>
      <c r="AA64" s="429"/>
      <c r="AB64" s="429"/>
      <c r="AC64" s="429"/>
      <c r="AD64" s="429"/>
      <c r="AE64" s="429"/>
      <c r="AF64" s="429"/>
      <c r="AG64" s="429"/>
      <c r="AH64" s="429"/>
      <c r="AI64" s="429"/>
      <c r="AJ64" s="429"/>
      <c r="AK64" s="429"/>
    </row>
    <row r="65" spans="1:37" s="431" customFormat="1" x14ac:dyDescent="0.2">
      <c r="A65" s="1205" t="s">
        <v>60</v>
      </c>
      <c r="B65" s="402"/>
      <c r="C65" s="44" t="s">
        <v>47</v>
      </c>
      <c r="D65" s="45"/>
      <c r="E65" s="45"/>
      <c r="F65" s="45"/>
      <c r="G65" s="45"/>
      <c r="H65" s="45"/>
      <c r="I65" s="45"/>
      <c r="J65" s="45"/>
      <c r="K65" s="45"/>
      <c r="L65" s="45"/>
      <c r="M65" s="45"/>
      <c r="N65" s="45"/>
      <c r="O65" s="45"/>
      <c r="P65" s="45"/>
      <c r="Q65" s="45"/>
      <c r="R65" s="419"/>
      <c r="S65" s="13"/>
      <c r="T65" s="429"/>
      <c r="Y65" s="429"/>
      <c r="Z65" s="429"/>
      <c r="AA65" s="429"/>
      <c r="AB65" s="429"/>
      <c r="AC65" s="429"/>
      <c r="AD65" s="429"/>
      <c r="AE65" s="429"/>
      <c r="AF65" s="429"/>
      <c r="AG65" s="429"/>
      <c r="AH65" s="429"/>
      <c r="AI65" s="429"/>
      <c r="AJ65" s="429"/>
      <c r="AK65" s="429"/>
    </row>
    <row r="66" spans="1:37" s="431" customFormat="1" ht="7.5" customHeight="1" x14ac:dyDescent="0.2">
      <c r="A66" s="1206"/>
      <c r="B66" s="1197" t="s">
        <v>58</v>
      </c>
      <c r="C66" s="1199" t="s">
        <v>299</v>
      </c>
      <c r="D66" s="1200"/>
      <c r="E66" s="1200"/>
      <c r="F66" s="1200"/>
      <c r="G66" s="1200"/>
      <c r="H66" s="1200"/>
      <c r="I66" s="1200"/>
      <c r="J66" s="1200"/>
      <c r="K66" s="1200"/>
      <c r="L66" s="1200"/>
      <c r="M66" s="1200"/>
      <c r="N66" s="1200"/>
      <c r="O66" s="1200"/>
      <c r="P66" s="1200"/>
      <c r="Q66" s="1200"/>
      <c r="R66" s="1201"/>
      <c r="S66" s="13"/>
      <c r="T66" s="430"/>
      <c r="Y66" s="429"/>
      <c r="Z66" s="429"/>
      <c r="AA66" s="429"/>
      <c r="AB66" s="429"/>
      <c r="AC66" s="429"/>
      <c r="AD66" s="429"/>
      <c r="AE66" s="429"/>
      <c r="AF66" s="429"/>
      <c r="AG66" s="429"/>
      <c r="AH66" s="429"/>
      <c r="AI66" s="429"/>
      <c r="AJ66" s="429"/>
      <c r="AK66" s="429"/>
    </row>
    <row r="67" spans="1:37" s="431" customFormat="1" ht="21.75" customHeight="1" thickBot="1" x14ac:dyDescent="0.25">
      <c r="A67" s="1206"/>
      <c r="B67" s="1198"/>
      <c r="C67" s="1202"/>
      <c r="D67" s="1203"/>
      <c r="E67" s="1203"/>
      <c r="F67" s="1203"/>
      <c r="G67" s="1203"/>
      <c r="H67" s="1203"/>
      <c r="I67" s="1203"/>
      <c r="J67" s="1203"/>
      <c r="K67" s="1203"/>
      <c r="L67" s="1203"/>
      <c r="M67" s="1203"/>
      <c r="N67" s="1203"/>
      <c r="O67" s="1203"/>
      <c r="P67" s="1203"/>
      <c r="Q67" s="1203"/>
      <c r="R67" s="1204"/>
      <c r="S67" s="13"/>
      <c r="T67" s="429"/>
      <c r="Y67" s="429"/>
      <c r="Z67" s="429"/>
      <c r="AA67" s="429"/>
      <c r="AB67" s="429"/>
      <c r="AC67" s="429"/>
      <c r="AD67" s="429"/>
      <c r="AE67" s="429"/>
      <c r="AF67" s="429"/>
      <c r="AG67" s="429"/>
      <c r="AH67" s="429"/>
      <c r="AI67" s="429"/>
      <c r="AJ67" s="429"/>
      <c r="AK67" s="429"/>
    </row>
    <row r="68" spans="1:37" s="431" customFormat="1" x14ac:dyDescent="0.2">
      <c r="A68" s="1205" t="s">
        <v>118</v>
      </c>
      <c r="B68" s="1207"/>
      <c r="C68" s="44" t="s">
        <v>64</v>
      </c>
      <c r="D68" s="45"/>
      <c r="E68" s="45"/>
      <c r="F68" s="45"/>
      <c r="G68" s="45"/>
      <c r="H68" s="45"/>
      <c r="I68" s="45"/>
      <c r="J68" s="45"/>
      <c r="K68" s="45"/>
      <c r="L68" s="45"/>
      <c r="M68" s="45"/>
      <c r="N68" s="45"/>
      <c r="O68" s="45"/>
      <c r="P68" s="45"/>
      <c r="Q68" s="45"/>
      <c r="R68" s="419"/>
      <c r="S68" s="13"/>
      <c r="T68" s="429"/>
      <c r="Y68" s="429"/>
      <c r="Z68" s="429"/>
      <c r="AA68" s="429"/>
      <c r="AB68" s="429"/>
      <c r="AC68" s="429"/>
      <c r="AD68" s="429"/>
      <c r="AE68" s="429"/>
      <c r="AF68" s="429"/>
      <c r="AG68" s="429"/>
      <c r="AH68" s="429"/>
      <c r="AI68" s="429"/>
      <c r="AJ68" s="429"/>
      <c r="AK68" s="429"/>
    </row>
    <row r="69" spans="1:37" s="431" customFormat="1" x14ac:dyDescent="0.2">
      <c r="A69" s="1206"/>
      <c r="B69" s="1208"/>
      <c r="C69" s="1199"/>
      <c r="D69" s="1200"/>
      <c r="E69" s="1200"/>
      <c r="F69" s="1200"/>
      <c r="G69" s="1200"/>
      <c r="H69" s="1200"/>
      <c r="I69" s="1200"/>
      <c r="J69" s="1200"/>
      <c r="K69" s="1200"/>
      <c r="L69" s="1200"/>
      <c r="M69" s="1200"/>
      <c r="N69" s="1200"/>
      <c r="O69" s="1200"/>
      <c r="P69" s="1200"/>
      <c r="Q69" s="1200"/>
      <c r="R69" s="1201"/>
      <c r="S69" s="13"/>
      <c r="T69" s="430"/>
      <c r="Y69" s="429"/>
      <c r="Z69" s="429"/>
      <c r="AA69" s="429"/>
      <c r="AB69" s="429"/>
      <c r="AC69" s="429"/>
      <c r="AD69" s="429"/>
      <c r="AE69" s="429"/>
      <c r="AF69" s="429"/>
      <c r="AG69" s="429"/>
      <c r="AH69" s="429"/>
      <c r="AI69" s="429"/>
      <c r="AJ69" s="429"/>
      <c r="AK69" s="429"/>
    </row>
    <row r="70" spans="1:37" s="431" customFormat="1" ht="16" thickBot="1" x14ac:dyDescent="0.25">
      <c r="A70" s="1209"/>
      <c r="B70" s="1210"/>
      <c r="C70" s="1202"/>
      <c r="D70" s="1203"/>
      <c r="E70" s="1203"/>
      <c r="F70" s="1203"/>
      <c r="G70" s="1203"/>
      <c r="H70" s="1203"/>
      <c r="I70" s="1203"/>
      <c r="J70" s="1203"/>
      <c r="K70" s="1203"/>
      <c r="L70" s="1203"/>
      <c r="M70" s="1203"/>
      <c r="N70" s="1203"/>
      <c r="O70" s="1203"/>
      <c r="P70" s="1203"/>
      <c r="Q70" s="1203"/>
      <c r="R70" s="1204"/>
      <c r="S70" s="13"/>
      <c r="T70" s="429"/>
      <c r="Y70" s="429"/>
      <c r="Z70" s="429"/>
      <c r="AA70" s="429"/>
      <c r="AB70" s="429"/>
      <c r="AC70" s="429"/>
      <c r="AD70" s="429"/>
      <c r="AE70" s="429"/>
      <c r="AF70" s="429"/>
      <c r="AG70" s="429"/>
      <c r="AH70" s="429"/>
      <c r="AI70" s="429"/>
      <c r="AJ70" s="429"/>
      <c r="AK70" s="429"/>
    </row>
    <row r="71" spans="1:37" x14ac:dyDescent="0.2">
      <c r="A71" s="1206" t="s">
        <v>67</v>
      </c>
      <c r="B71" s="1208"/>
      <c r="C71" s="46" t="s">
        <v>66</v>
      </c>
      <c r="D71" s="47"/>
      <c r="E71" s="47"/>
      <c r="F71" s="47"/>
      <c r="G71" s="47"/>
      <c r="H71" s="47"/>
      <c r="I71" s="47"/>
      <c r="J71" s="47"/>
      <c r="K71" s="47"/>
      <c r="L71" s="47"/>
      <c r="M71" s="47"/>
      <c r="N71" s="47"/>
      <c r="O71" s="47"/>
      <c r="P71" s="47"/>
      <c r="Q71" s="47"/>
      <c r="R71" s="419"/>
      <c r="S71" s="13"/>
    </row>
    <row r="72" spans="1:37" x14ac:dyDescent="0.2">
      <c r="A72" s="1206"/>
      <c r="B72" s="1208"/>
      <c r="C72" s="1199"/>
      <c r="D72" s="1200"/>
      <c r="E72" s="1200"/>
      <c r="F72" s="1200"/>
      <c r="G72" s="1200"/>
      <c r="H72" s="1200"/>
      <c r="I72" s="1200"/>
      <c r="J72" s="1200"/>
      <c r="K72" s="1200"/>
      <c r="L72" s="1200"/>
      <c r="M72" s="1200"/>
      <c r="N72" s="1200"/>
      <c r="O72" s="1200"/>
      <c r="P72" s="1200"/>
      <c r="Q72" s="1200"/>
      <c r="R72" s="1201"/>
      <c r="S72" s="13"/>
      <c r="T72" s="430"/>
    </row>
    <row r="73" spans="1:37" ht="16" thickBot="1" x14ac:dyDescent="0.25">
      <c r="A73" s="1206"/>
      <c r="B73" s="1208"/>
      <c r="C73" s="1202"/>
      <c r="D73" s="1203"/>
      <c r="E73" s="1203"/>
      <c r="F73" s="1203"/>
      <c r="G73" s="1203"/>
      <c r="H73" s="1203"/>
      <c r="I73" s="1203"/>
      <c r="J73" s="1203"/>
      <c r="K73" s="1203"/>
      <c r="L73" s="1203"/>
      <c r="M73" s="1203"/>
      <c r="N73" s="1203"/>
      <c r="O73" s="1203"/>
      <c r="P73" s="1203"/>
      <c r="Q73" s="1203"/>
      <c r="R73" s="1204"/>
      <c r="S73" s="13"/>
    </row>
    <row r="74" spans="1:37" x14ac:dyDescent="0.2">
      <c r="A74" s="1211" t="s">
        <v>70</v>
      </c>
      <c r="B74" s="1212"/>
      <c r="C74" s="53" t="s">
        <v>71</v>
      </c>
      <c r="D74" s="45"/>
      <c r="E74" s="45"/>
      <c r="F74" s="45"/>
      <c r="G74" s="45"/>
      <c r="H74" s="45"/>
      <c r="I74" s="45"/>
      <c r="J74" s="45"/>
      <c r="K74" s="45"/>
      <c r="L74" s="45"/>
      <c r="M74" s="45"/>
      <c r="N74" s="45"/>
      <c r="O74" s="45"/>
      <c r="P74" s="45"/>
      <c r="Q74" s="45"/>
      <c r="R74" s="419"/>
      <c r="S74" s="13"/>
    </row>
    <row r="75" spans="1:37" x14ac:dyDescent="0.2">
      <c r="A75" s="1213"/>
      <c r="B75" s="1214"/>
      <c r="C75" s="51" t="s">
        <v>72</v>
      </c>
      <c r="D75" s="42"/>
      <c r="E75" s="42"/>
      <c r="F75" s="6">
        <v>0.4</v>
      </c>
      <c r="G75" s="1217" t="s">
        <v>74</v>
      </c>
      <c r="H75" s="1218"/>
      <c r="I75" s="1219" t="s">
        <v>313</v>
      </c>
      <c r="J75" s="1220"/>
      <c r="K75" s="1221"/>
      <c r="L75" s="421"/>
      <c r="M75" s="42"/>
      <c r="N75" s="42"/>
      <c r="O75" s="42"/>
      <c r="P75" s="42"/>
      <c r="Q75" s="42"/>
      <c r="R75" s="43"/>
      <c r="S75" s="13"/>
    </row>
    <row r="76" spans="1:37" x14ac:dyDescent="0.2">
      <c r="A76" s="1213"/>
      <c r="B76" s="1214"/>
      <c r="C76" s="51" t="s">
        <v>73</v>
      </c>
      <c r="D76" s="42"/>
      <c r="E76" s="42"/>
      <c r="F76" s="6">
        <v>0.3</v>
      </c>
      <c r="G76" s="42"/>
      <c r="H76" s="42"/>
      <c r="I76" s="42"/>
      <c r="J76" s="42"/>
      <c r="K76" s="42"/>
      <c r="L76" s="42"/>
      <c r="M76" s="42"/>
      <c r="N76" s="42"/>
      <c r="O76" s="42"/>
      <c r="P76" s="42"/>
      <c r="Q76" s="42"/>
      <c r="R76" s="424"/>
      <c r="S76" s="13"/>
    </row>
    <row r="77" spans="1:37" x14ac:dyDescent="0.2">
      <c r="A77" s="1213"/>
      <c r="B77" s="1214"/>
      <c r="C77" s="49" t="s">
        <v>75</v>
      </c>
      <c r="D77" s="50"/>
      <c r="E77" s="50"/>
      <c r="F77" s="50"/>
      <c r="G77" s="50"/>
      <c r="H77" s="50"/>
      <c r="I77" s="50"/>
      <c r="J77" s="50"/>
      <c r="K77" s="50"/>
      <c r="L77" s="50"/>
      <c r="M77" s="50"/>
      <c r="N77" s="50"/>
      <c r="O77" s="50"/>
      <c r="P77" s="50"/>
      <c r="Q77" s="50"/>
      <c r="R77" s="425"/>
      <c r="S77" s="418"/>
    </row>
    <row r="78" spans="1:37" x14ac:dyDescent="0.2">
      <c r="A78" s="1213"/>
      <c r="B78" s="1214"/>
      <c r="C78" s="51" t="s">
        <v>72</v>
      </c>
      <c r="D78" s="42"/>
      <c r="E78" s="42"/>
      <c r="F78" s="6">
        <v>0.05</v>
      </c>
      <c r="G78" s="42"/>
      <c r="H78" s="42"/>
      <c r="I78" s="42"/>
      <c r="J78" s="42"/>
      <c r="K78" s="42"/>
      <c r="L78" s="42"/>
      <c r="M78" s="42"/>
      <c r="N78" s="42"/>
      <c r="O78" s="42"/>
      <c r="P78" s="42"/>
      <c r="Q78" s="42"/>
      <c r="R78" s="424"/>
      <c r="S78" s="13"/>
    </row>
    <row r="79" spans="1:37" ht="16" thickBot="1" x14ac:dyDescent="0.25">
      <c r="A79" s="1215"/>
      <c r="B79" s="1216"/>
      <c r="C79" s="54" t="s">
        <v>73</v>
      </c>
      <c r="D79" s="55"/>
      <c r="E79" s="55"/>
      <c r="F79" s="456">
        <v>0.03</v>
      </c>
      <c r="G79" s="1222" t="s">
        <v>74</v>
      </c>
      <c r="H79" s="1223"/>
      <c r="I79" s="1224" t="s">
        <v>314</v>
      </c>
      <c r="J79" s="1225"/>
      <c r="K79" s="1226"/>
      <c r="L79" s="55"/>
      <c r="M79" s="55"/>
      <c r="N79" s="55"/>
      <c r="O79" s="55"/>
      <c r="P79" s="55"/>
      <c r="Q79" s="55"/>
      <c r="R79" s="56"/>
      <c r="S79" s="13"/>
    </row>
    <row r="80" spans="1:37" ht="10.5" customHeight="1" x14ac:dyDescent="0.2">
      <c r="A80" s="61"/>
      <c r="B80" s="62"/>
      <c r="C80" s="63"/>
      <c r="D80" s="40"/>
      <c r="E80" s="40"/>
      <c r="F80" s="40"/>
      <c r="G80" s="40"/>
      <c r="H80" s="40"/>
      <c r="I80" s="40"/>
      <c r="J80" s="40"/>
      <c r="K80" s="40"/>
      <c r="L80" s="40"/>
      <c r="M80" s="40"/>
      <c r="N80" s="40"/>
      <c r="O80" s="40"/>
      <c r="P80" s="40"/>
      <c r="Q80" s="40"/>
      <c r="R80" s="40"/>
      <c r="S80" s="13"/>
    </row>
    <row r="81" spans="1:20" x14ac:dyDescent="0.2">
      <c r="A81" s="450" t="s">
        <v>77</v>
      </c>
      <c r="B81" s="57"/>
      <c r="C81" s="58" t="s">
        <v>78</v>
      </c>
      <c r="D81" s="59"/>
      <c r="E81" s="59"/>
      <c r="F81" s="59"/>
      <c r="G81" s="59"/>
      <c r="H81" s="59"/>
      <c r="I81" s="59"/>
      <c r="J81" s="59"/>
      <c r="K81" s="59"/>
      <c r="L81" s="59"/>
      <c r="M81" s="59"/>
      <c r="N81" s="59"/>
      <c r="O81" s="59"/>
      <c r="P81" s="59"/>
      <c r="Q81" s="59"/>
      <c r="R81" s="59"/>
      <c r="S81" s="13"/>
    </row>
    <row r="82" spans="1:20" x14ac:dyDescent="0.2">
      <c r="A82" s="1158" t="s">
        <v>80</v>
      </c>
      <c r="B82" s="1159"/>
      <c r="C82" s="60" t="s">
        <v>79</v>
      </c>
      <c r="D82" s="47"/>
      <c r="E82" s="47"/>
      <c r="F82" s="47"/>
      <c r="G82" s="47"/>
      <c r="H82" s="47"/>
      <c r="I82" s="47"/>
      <c r="J82" s="47"/>
      <c r="K82" s="47"/>
      <c r="L82" s="47"/>
      <c r="M82" s="47"/>
      <c r="N82" s="47"/>
      <c r="O82" s="47"/>
      <c r="P82" s="47"/>
      <c r="Q82" s="47"/>
      <c r="R82" s="47"/>
      <c r="S82" s="13"/>
    </row>
    <row r="83" spans="1:20" ht="24" customHeight="1" x14ac:dyDescent="0.2">
      <c r="A83" s="1160"/>
      <c r="B83" s="1161"/>
      <c r="C83" s="1174" t="s">
        <v>310</v>
      </c>
      <c r="D83" s="1174"/>
      <c r="E83" s="1174"/>
      <c r="F83" s="1174"/>
      <c r="G83" s="1174"/>
      <c r="H83" s="1174"/>
      <c r="I83" s="1174"/>
      <c r="J83" s="1174"/>
      <c r="K83" s="1174"/>
      <c r="L83" s="1174"/>
      <c r="M83" s="1174"/>
      <c r="N83" s="1174"/>
      <c r="O83" s="1174"/>
      <c r="P83" s="1174"/>
      <c r="Q83" s="1174"/>
      <c r="R83" s="1174"/>
      <c r="S83" s="13"/>
    </row>
    <row r="84" spans="1:20" x14ac:dyDescent="0.2">
      <c r="A84" s="1168"/>
      <c r="B84" s="1169"/>
      <c r="C84" s="1174"/>
      <c r="D84" s="1174"/>
      <c r="E84" s="1174"/>
      <c r="F84" s="1174"/>
      <c r="G84" s="1174"/>
      <c r="H84" s="1174"/>
      <c r="I84" s="1174"/>
      <c r="J84" s="1174"/>
      <c r="K84" s="1174"/>
      <c r="L84" s="1174"/>
      <c r="M84" s="1174"/>
      <c r="N84" s="1174"/>
      <c r="O84" s="1174"/>
      <c r="P84" s="1174"/>
      <c r="Q84" s="1174"/>
      <c r="R84" s="1174"/>
      <c r="S84" s="13"/>
    </row>
    <row r="85" spans="1:20" x14ac:dyDescent="0.2">
      <c r="A85" s="1158" t="s">
        <v>82</v>
      </c>
      <c r="B85" s="1159"/>
      <c r="C85" s="60" t="s">
        <v>81</v>
      </c>
      <c r="D85" s="47"/>
      <c r="E85" s="47"/>
      <c r="F85" s="47"/>
      <c r="G85" s="47"/>
      <c r="H85" s="47"/>
      <c r="I85" s="47"/>
      <c r="J85" s="47"/>
      <c r="K85" s="47"/>
      <c r="L85" s="47"/>
      <c r="M85" s="47"/>
      <c r="N85" s="47"/>
      <c r="O85" s="47"/>
      <c r="P85" s="47"/>
      <c r="Q85" s="47"/>
      <c r="R85" s="47"/>
      <c r="S85" s="13"/>
    </row>
    <row r="86" spans="1:20" ht="24" customHeight="1" x14ac:dyDescent="0.2">
      <c r="A86" s="1160"/>
      <c r="B86" s="1161"/>
      <c r="C86" s="1174" t="s">
        <v>311</v>
      </c>
      <c r="D86" s="1174"/>
      <c r="E86" s="1174"/>
      <c r="F86" s="1174"/>
      <c r="G86" s="1174"/>
      <c r="H86" s="1174"/>
      <c r="I86" s="1174"/>
      <c r="J86" s="1174"/>
      <c r="K86" s="1174"/>
      <c r="L86" s="1174"/>
      <c r="M86" s="1174"/>
      <c r="N86" s="1174"/>
      <c r="O86" s="1174"/>
      <c r="P86" s="1174"/>
      <c r="Q86" s="1174"/>
      <c r="R86" s="1174"/>
      <c r="S86" s="13"/>
    </row>
    <row r="87" spans="1:20" x14ac:dyDescent="0.2">
      <c r="A87" s="1168"/>
      <c r="B87" s="1169"/>
      <c r="C87" s="1174"/>
      <c r="D87" s="1174"/>
      <c r="E87" s="1174"/>
      <c r="F87" s="1174"/>
      <c r="G87" s="1174"/>
      <c r="H87" s="1174"/>
      <c r="I87" s="1174"/>
      <c r="J87" s="1174"/>
      <c r="K87" s="1174"/>
      <c r="L87" s="1174"/>
      <c r="M87" s="1174"/>
      <c r="N87" s="1174"/>
      <c r="O87" s="1174"/>
      <c r="P87" s="1174"/>
      <c r="Q87" s="1174"/>
      <c r="R87" s="1174"/>
      <c r="S87" s="13"/>
    </row>
    <row r="88" spans="1:20" x14ac:dyDescent="0.2">
      <c r="A88" s="1158" t="s">
        <v>83</v>
      </c>
      <c r="B88" s="1159"/>
      <c r="C88" s="60" t="s">
        <v>84</v>
      </c>
      <c r="D88" s="47"/>
      <c r="E88" s="47"/>
      <c r="F88" s="47"/>
      <c r="G88" s="47"/>
      <c r="H88" s="47"/>
      <c r="I88" s="47"/>
      <c r="J88" s="47"/>
      <c r="K88" s="47"/>
      <c r="L88" s="47"/>
      <c r="M88" s="47"/>
      <c r="N88" s="47"/>
      <c r="O88" s="47"/>
      <c r="P88" s="47"/>
      <c r="Q88" s="47"/>
      <c r="R88" s="47"/>
      <c r="S88" s="13"/>
    </row>
    <row r="89" spans="1:20" ht="24" customHeight="1" x14ac:dyDescent="0.2">
      <c r="A89" s="1160"/>
      <c r="B89" s="1161"/>
      <c r="C89" s="1174" t="s">
        <v>312</v>
      </c>
      <c r="D89" s="1174"/>
      <c r="E89" s="1174"/>
      <c r="F89" s="1174"/>
      <c r="G89" s="1174"/>
      <c r="H89" s="1174"/>
      <c r="I89" s="1174"/>
      <c r="J89" s="1174"/>
      <c r="K89" s="1174"/>
      <c r="L89" s="1174"/>
      <c r="M89" s="1174"/>
      <c r="N89" s="1174"/>
      <c r="O89" s="1174"/>
      <c r="P89" s="1174"/>
      <c r="Q89" s="1174"/>
      <c r="R89" s="1174"/>
      <c r="S89" s="13"/>
    </row>
    <row r="90" spans="1:20" ht="16" thickBot="1" x14ac:dyDescent="0.25">
      <c r="A90" s="1160"/>
      <c r="B90" s="1161"/>
      <c r="C90" s="1174"/>
      <c r="D90" s="1174"/>
      <c r="E90" s="1174"/>
      <c r="F90" s="1174"/>
      <c r="G90" s="1174"/>
      <c r="H90" s="1174"/>
      <c r="I90" s="1174"/>
      <c r="J90" s="1174"/>
      <c r="K90" s="1174"/>
      <c r="L90" s="1174"/>
      <c r="M90" s="1174"/>
      <c r="N90" s="1174"/>
      <c r="O90" s="1174"/>
      <c r="P90" s="1174"/>
      <c r="Q90" s="1174"/>
      <c r="R90" s="1174"/>
      <c r="S90" s="13"/>
    </row>
    <row r="91" spans="1:20" x14ac:dyDescent="0.2">
      <c r="A91" s="1175" t="s">
        <v>89</v>
      </c>
      <c r="B91" s="1176"/>
      <c r="C91" s="18" t="s">
        <v>31</v>
      </c>
      <c r="D91" s="18" t="s">
        <v>32</v>
      </c>
      <c r="E91" s="18" t="s">
        <v>33</v>
      </c>
      <c r="F91" s="18" t="s">
        <v>34</v>
      </c>
      <c r="G91" s="438"/>
      <c r="H91" s="438"/>
      <c r="I91" s="438"/>
      <c r="J91" s="438"/>
      <c r="K91" s="438"/>
      <c r="L91" s="438"/>
      <c r="M91" s="438"/>
      <c r="N91" s="438"/>
      <c r="O91" s="438"/>
      <c r="P91" s="438"/>
      <c r="Q91" s="438"/>
      <c r="R91" s="438"/>
      <c r="S91" s="418"/>
    </row>
    <row r="92" spans="1:20" x14ac:dyDescent="0.2">
      <c r="A92" s="1177"/>
      <c r="B92" s="979"/>
      <c r="C92" s="19" t="s">
        <v>22</v>
      </c>
      <c r="D92" s="20"/>
      <c r="E92" s="20"/>
      <c r="F92" s="20"/>
      <c r="G92" s="438"/>
      <c r="H92" s="438"/>
      <c r="I92" s="438"/>
      <c r="J92" s="438"/>
      <c r="K92" s="438"/>
      <c r="L92" s="438"/>
      <c r="M92" s="438"/>
      <c r="N92" s="438"/>
      <c r="O92" s="438"/>
      <c r="P92" s="438"/>
      <c r="Q92" s="438"/>
      <c r="R92" s="438"/>
      <c r="S92" s="13"/>
    </row>
    <row r="93" spans="1:20" x14ac:dyDescent="0.2">
      <c r="A93" s="1177"/>
      <c r="B93" s="979"/>
      <c r="C93" s="6">
        <v>0.01</v>
      </c>
      <c r="D93" s="6">
        <v>0.02</v>
      </c>
      <c r="E93" s="6">
        <v>0.03</v>
      </c>
      <c r="F93" s="6">
        <v>0.04</v>
      </c>
      <c r="G93" s="438"/>
      <c r="H93" s="438"/>
      <c r="I93" s="438"/>
      <c r="J93" s="438"/>
      <c r="K93" s="438"/>
      <c r="L93" s="438"/>
      <c r="M93" s="438"/>
      <c r="N93" s="438"/>
      <c r="O93" s="438"/>
      <c r="P93" s="438"/>
      <c r="Q93" s="438"/>
      <c r="R93" s="438"/>
      <c r="S93" s="13"/>
    </row>
    <row r="94" spans="1:20" x14ac:dyDescent="0.2">
      <c r="A94" s="1196" t="s">
        <v>60</v>
      </c>
      <c r="B94" s="1197" t="s">
        <v>59</v>
      </c>
      <c r="C94" s="1186"/>
      <c r="D94" s="1187"/>
      <c r="E94" s="1187"/>
      <c r="F94" s="1187"/>
      <c r="G94" s="438"/>
      <c r="H94" s="438"/>
      <c r="I94" s="438"/>
      <c r="J94" s="438"/>
      <c r="K94" s="438"/>
      <c r="L94" s="438"/>
      <c r="M94" s="438"/>
      <c r="N94" s="438"/>
      <c r="O94" s="438"/>
      <c r="P94" s="438"/>
      <c r="Q94" s="438"/>
      <c r="R94" s="438"/>
      <c r="S94" s="13"/>
      <c r="T94" s="430"/>
    </row>
    <row r="95" spans="1:20" ht="16" thickBot="1" x14ac:dyDescent="0.25">
      <c r="A95" s="1196"/>
      <c r="B95" s="1198"/>
      <c r="C95" s="1189"/>
      <c r="D95" s="1190"/>
      <c r="E95" s="1190"/>
      <c r="F95" s="1190"/>
      <c r="G95" s="438"/>
      <c r="H95" s="438"/>
      <c r="I95" s="438"/>
      <c r="J95" s="438"/>
      <c r="K95" s="438"/>
      <c r="L95" s="438"/>
      <c r="M95" s="438"/>
      <c r="N95" s="438"/>
      <c r="O95" s="438"/>
      <c r="P95" s="438"/>
      <c r="Q95" s="438"/>
      <c r="R95" s="438"/>
      <c r="S95" s="13"/>
    </row>
    <row r="96" spans="1:20" ht="24" customHeight="1" x14ac:dyDescent="0.2">
      <c r="A96" s="1192" t="s">
        <v>90</v>
      </c>
      <c r="B96" s="1193"/>
      <c r="C96" s="1178" t="s">
        <v>91</v>
      </c>
      <c r="D96" s="1179"/>
      <c r="E96" s="1179"/>
      <c r="F96" s="1179"/>
      <c r="G96" s="1179"/>
      <c r="H96" s="1179"/>
      <c r="I96" s="1179"/>
      <c r="J96" s="1179"/>
      <c r="K96" s="1179"/>
      <c r="L96" s="1179"/>
      <c r="M96" s="447"/>
      <c r="N96" s="447"/>
      <c r="O96" s="447"/>
      <c r="P96" s="447"/>
      <c r="Q96" s="447"/>
      <c r="R96" s="447"/>
      <c r="S96" s="13"/>
    </row>
    <row r="97" spans="1:24" x14ac:dyDescent="0.2">
      <c r="A97" s="1192"/>
      <c r="B97" s="1193"/>
      <c r="C97" s="1180">
        <v>3123123123</v>
      </c>
      <c r="D97" s="1181"/>
      <c r="E97" s="1181"/>
      <c r="F97" s="1181"/>
      <c r="G97" s="1181"/>
      <c r="H97" s="1181"/>
      <c r="I97" s="1181"/>
      <c r="J97" s="1181"/>
      <c r="K97" s="1181"/>
      <c r="L97" s="1181"/>
      <c r="M97" s="1181"/>
      <c r="N97" s="1181"/>
      <c r="O97" s="1181"/>
      <c r="P97" s="1181"/>
      <c r="Q97" s="1181"/>
      <c r="R97" s="1182"/>
      <c r="S97" s="13"/>
    </row>
    <row r="98" spans="1:24" ht="16" thickBot="1" x14ac:dyDescent="0.25">
      <c r="A98" s="1194"/>
      <c r="B98" s="1195"/>
      <c r="C98" s="1183"/>
      <c r="D98" s="1184"/>
      <c r="E98" s="1184"/>
      <c r="F98" s="1184"/>
      <c r="G98" s="1184"/>
      <c r="H98" s="1184"/>
      <c r="I98" s="1184"/>
      <c r="J98" s="1184"/>
      <c r="K98" s="1184"/>
      <c r="L98" s="1184"/>
      <c r="M98" s="1184"/>
      <c r="N98" s="1184"/>
      <c r="O98" s="1184"/>
      <c r="P98" s="1184"/>
      <c r="Q98" s="1184"/>
      <c r="R98" s="1185"/>
      <c r="S98" s="13"/>
    </row>
    <row r="99" spans="1:24" x14ac:dyDescent="0.2">
      <c r="A99" s="65" t="s">
        <v>92</v>
      </c>
      <c r="B99" s="52"/>
      <c r="C99" s="60" t="s">
        <v>93</v>
      </c>
      <c r="D99" s="47"/>
      <c r="E99" s="47"/>
      <c r="F99" s="47"/>
      <c r="G99" s="47"/>
      <c r="H99" s="47"/>
      <c r="I99" s="47"/>
      <c r="J99" s="47"/>
      <c r="K99" s="47"/>
      <c r="L99" s="47"/>
      <c r="M99" s="47"/>
      <c r="N99" s="47"/>
      <c r="O99" s="47"/>
      <c r="P99" s="47"/>
      <c r="Q99" s="47"/>
      <c r="R99" s="47"/>
      <c r="S99" s="13"/>
    </row>
    <row r="100" spans="1:24" x14ac:dyDescent="0.2">
      <c r="A100" s="1158" t="s">
        <v>94</v>
      </c>
      <c r="B100" s="1159"/>
      <c r="C100" s="1170" t="s">
        <v>315</v>
      </c>
      <c r="D100" s="1170"/>
      <c r="E100" s="1170"/>
      <c r="F100" s="1170"/>
      <c r="G100" s="1170"/>
      <c r="H100" s="1170"/>
      <c r="I100" s="1170"/>
      <c r="J100" s="1170"/>
      <c r="K100" s="1170"/>
      <c r="L100" s="1170"/>
      <c r="M100" s="1170"/>
      <c r="N100" s="1170"/>
      <c r="O100" s="1170"/>
      <c r="P100" s="1170"/>
      <c r="Q100" s="1170"/>
      <c r="R100" s="1170"/>
      <c r="S100" s="13"/>
    </row>
    <row r="101" spans="1:24" s="429" customFormat="1" x14ac:dyDescent="0.2">
      <c r="A101" s="1168"/>
      <c r="B101" s="1169"/>
      <c r="C101" s="1170"/>
      <c r="D101" s="1170"/>
      <c r="E101" s="1170"/>
      <c r="F101" s="1170"/>
      <c r="G101" s="1170"/>
      <c r="H101" s="1170"/>
      <c r="I101" s="1170"/>
      <c r="J101" s="1170"/>
      <c r="K101" s="1170"/>
      <c r="L101" s="1170"/>
      <c r="M101" s="1170"/>
      <c r="N101" s="1170"/>
      <c r="O101" s="1170"/>
      <c r="P101" s="1170"/>
      <c r="Q101" s="1170"/>
      <c r="R101" s="1170"/>
      <c r="S101" s="13"/>
      <c r="U101" s="431"/>
      <c r="V101" s="431"/>
      <c r="W101" s="431"/>
      <c r="X101" s="431"/>
    </row>
    <row r="102" spans="1:24" s="429" customFormat="1" x14ac:dyDescent="0.2">
      <c r="A102" s="1158" t="s">
        <v>96</v>
      </c>
      <c r="B102" s="1159"/>
      <c r="C102" s="60" t="s">
        <v>95</v>
      </c>
      <c r="D102" s="47"/>
      <c r="E102" s="47"/>
      <c r="F102" s="47"/>
      <c r="G102" s="47"/>
      <c r="H102" s="47"/>
      <c r="I102" s="47"/>
      <c r="J102" s="47"/>
      <c r="K102" s="47"/>
      <c r="L102" s="47"/>
      <c r="M102" s="47"/>
      <c r="N102" s="47"/>
      <c r="O102" s="47"/>
      <c r="P102" s="47"/>
      <c r="Q102" s="47"/>
      <c r="R102" s="47"/>
      <c r="S102" s="13"/>
      <c r="U102" s="431"/>
      <c r="V102" s="431"/>
      <c r="W102" s="431"/>
      <c r="X102" s="431"/>
    </row>
    <row r="103" spans="1:24" s="429" customFormat="1" x14ac:dyDescent="0.2">
      <c r="A103" s="1160"/>
      <c r="B103" s="1161"/>
      <c r="C103" s="48" t="s">
        <v>31</v>
      </c>
      <c r="D103" s="48" t="s">
        <v>32</v>
      </c>
      <c r="E103" s="48" t="s">
        <v>33</v>
      </c>
      <c r="F103" s="48" t="s">
        <v>34</v>
      </c>
      <c r="G103" s="438"/>
      <c r="H103" s="438"/>
      <c r="I103" s="438"/>
      <c r="J103" s="438"/>
      <c r="K103" s="438"/>
      <c r="L103" s="438"/>
      <c r="M103" s="438"/>
      <c r="N103" s="438"/>
      <c r="O103" s="438"/>
      <c r="P103" s="438"/>
      <c r="Q103" s="438"/>
      <c r="R103" s="438"/>
      <c r="S103" s="13"/>
      <c r="U103" s="431"/>
      <c r="V103" s="431"/>
      <c r="W103" s="431"/>
      <c r="X103" s="431"/>
    </row>
    <row r="104" spans="1:24" s="429" customFormat="1" ht="21" customHeight="1" x14ac:dyDescent="0.2">
      <c r="A104" s="1160"/>
      <c r="B104" s="1161"/>
      <c r="C104" s="66">
        <v>0.05</v>
      </c>
      <c r="D104" s="66">
        <v>0.02</v>
      </c>
      <c r="E104" s="66">
        <v>0.01</v>
      </c>
      <c r="F104" s="66">
        <v>0.01</v>
      </c>
      <c r="G104" s="438"/>
      <c r="H104" s="438"/>
      <c r="I104" s="438"/>
      <c r="J104" s="438"/>
      <c r="K104" s="438"/>
      <c r="L104" s="438"/>
      <c r="M104" s="438"/>
      <c r="N104" s="438"/>
      <c r="O104" s="438"/>
      <c r="P104" s="438"/>
      <c r="Q104" s="438"/>
      <c r="R104" s="438"/>
      <c r="S104" s="13"/>
      <c r="U104" s="431"/>
      <c r="V104" s="431"/>
      <c r="W104" s="431"/>
      <c r="X104" s="431"/>
    </row>
    <row r="105" spans="1:24" s="429" customFormat="1" ht="15.75" customHeight="1" x14ac:dyDescent="0.2">
      <c r="A105" s="1158" t="s">
        <v>96</v>
      </c>
      <c r="B105" s="1159"/>
      <c r="C105" s="60" t="s">
        <v>97</v>
      </c>
      <c r="D105" s="47"/>
      <c r="E105" s="47"/>
      <c r="F105" s="47"/>
      <c r="G105" s="47"/>
      <c r="H105" s="47"/>
      <c r="I105" s="47"/>
      <c r="J105" s="47"/>
      <c r="K105" s="47"/>
      <c r="L105" s="47"/>
      <c r="M105" s="47"/>
      <c r="N105" s="47"/>
      <c r="O105" s="47"/>
      <c r="P105" s="47"/>
      <c r="Q105" s="47"/>
      <c r="R105" s="47"/>
      <c r="S105" s="13"/>
      <c r="U105" s="431"/>
      <c r="V105" s="431"/>
      <c r="W105" s="431"/>
      <c r="X105" s="431"/>
    </row>
    <row r="106" spans="1:24" s="429" customFormat="1" x14ac:dyDescent="0.2">
      <c r="A106" s="1160"/>
      <c r="B106" s="1161"/>
      <c r="C106" s="48" t="s">
        <v>31</v>
      </c>
      <c r="D106" s="48" t="s">
        <v>32</v>
      </c>
      <c r="E106" s="48" t="s">
        <v>33</v>
      </c>
      <c r="F106" s="48" t="s">
        <v>34</v>
      </c>
      <c r="G106" s="438"/>
      <c r="H106" s="438"/>
      <c r="I106" s="438"/>
      <c r="J106" s="438"/>
      <c r="K106" s="438"/>
      <c r="L106" s="438"/>
      <c r="M106" s="438"/>
      <c r="N106" s="438"/>
      <c r="O106" s="438"/>
      <c r="P106" s="438"/>
      <c r="Q106" s="438"/>
      <c r="R106" s="438"/>
      <c r="S106" s="13"/>
      <c r="U106" s="431"/>
      <c r="V106" s="431"/>
      <c r="W106" s="431"/>
      <c r="X106" s="431"/>
    </row>
    <row r="107" spans="1:24" s="429" customFormat="1" ht="21" customHeight="1" x14ac:dyDescent="0.2">
      <c r="A107" s="1160"/>
      <c r="B107" s="1161"/>
      <c r="C107" s="66">
        <v>0.05</v>
      </c>
      <c r="D107" s="66">
        <v>0.06</v>
      </c>
      <c r="E107" s="66">
        <v>0.03</v>
      </c>
      <c r="F107" s="66">
        <v>0.02</v>
      </c>
      <c r="G107" s="438"/>
      <c r="H107" s="438"/>
      <c r="I107" s="438"/>
      <c r="J107" s="438"/>
      <c r="K107" s="438"/>
      <c r="L107" s="438"/>
      <c r="M107" s="438"/>
      <c r="N107" s="438"/>
      <c r="O107" s="438"/>
      <c r="P107" s="438"/>
      <c r="Q107" s="438"/>
      <c r="R107" s="438"/>
      <c r="S107" s="13"/>
      <c r="U107" s="431"/>
      <c r="V107" s="431"/>
      <c r="W107" s="431"/>
      <c r="X107" s="431"/>
    </row>
    <row r="108" spans="1:24" s="429" customFormat="1" x14ac:dyDescent="0.2">
      <c r="A108" s="65" t="s">
        <v>99</v>
      </c>
      <c r="B108" s="52"/>
      <c r="C108" s="404" t="s">
        <v>100</v>
      </c>
      <c r="D108" s="405"/>
      <c r="E108" s="405"/>
      <c r="F108" s="405"/>
      <c r="G108" s="405"/>
      <c r="H108" s="405"/>
      <c r="I108" s="405"/>
      <c r="J108" s="405"/>
      <c r="K108" s="405"/>
      <c r="L108" s="405"/>
      <c r="M108" s="405"/>
      <c r="N108" s="405"/>
      <c r="O108" s="405"/>
      <c r="P108" s="405"/>
      <c r="Q108" s="405"/>
      <c r="R108" s="405"/>
      <c r="S108" s="13"/>
      <c r="U108" s="431"/>
      <c r="V108" s="431"/>
      <c r="W108" s="431"/>
      <c r="X108" s="431"/>
    </row>
    <row r="109" spans="1:24" s="429" customFormat="1" ht="18" customHeight="1" x14ac:dyDescent="0.2">
      <c r="A109" s="1158" t="s">
        <v>101</v>
      </c>
      <c r="B109" s="1159"/>
      <c r="C109" s="1170" t="s">
        <v>316</v>
      </c>
      <c r="D109" s="1170"/>
      <c r="E109" s="1170"/>
      <c r="F109" s="1170"/>
      <c r="G109" s="1170"/>
      <c r="H109" s="1170"/>
      <c r="I109" s="1170"/>
      <c r="J109" s="1170"/>
      <c r="K109" s="1170"/>
      <c r="L109" s="1170"/>
      <c r="M109" s="1170"/>
      <c r="N109" s="1170"/>
      <c r="O109" s="1170"/>
      <c r="P109" s="1170"/>
      <c r="Q109" s="1170"/>
      <c r="R109" s="1170"/>
      <c r="S109" s="13"/>
      <c r="U109" s="431"/>
      <c r="V109" s="431"/>
      <c r="W109" s="431"/>
      <c r="X109" s="431"/>
    </row>
    <row r="110" spans="1:24" s="429" customFormat="1" ht="18" customHeight="1" x14ac:dyDescent="0.2">
      <c r="A110" s="1168"/>
      <c r="B110" s="1169"/>
      <c r="C110" s="1170"/>
      <c r="D110" s="1170"/>
      <c r="E110" s="1170"/>
      <c r="F110" s="1170"/>
      <c r="G110" s="1170"/>
      <c r="H110" s="1170"/>
      <c r="I110" s="1170"/>
      <c r="J110" s="1170"/>
      <c r="K110" s="1170"/>
      <c r="L110" s="1170"/>
      <c r="M110" s="1170"/>
      <c r="N110" s="1170"/>
      <c r="O110" s="1170"/>
      <c r="P110" s="1170"/>
      <c r="Q110" s="1170"/>
      <c r="R110" s="1170"/>
      <c r="S110" s="13"/>
      <c r="U110" s="431"/>
      <c r="V110" s="431"/>
      <c r="W110" s="431"/>
      <c r="X110" s="431"/>
    </row>
    <row r="111" spans="1:24" s="429" customFormat="1" ht="18" customHeight="1" x14ac:dyDescent="0.2">
      <c r="A111" s="1158" t="s">
        <v>102</v>
      </c>
      <c r="B111" s="1159"/>
      <c r="C111" s="1170" t="s">
        <v>317</v>
      </c>
      <c r="D111" s="1170"/>
      <c r="E111" s="1170"/>
      <c r="F111" s="1170"/>
      <c r="G111" s="1170"/>
      <c r="H111" s="1170"/>
      <c r="I111" s="1170"/>
      <c r="J111" s="1170"/>
      <c r="K111" s="1170"/>
      <c r="L111" s="1170"/>
      <c r="M111" s="1170"/>
      <c r="N111" s="1170"/>
      <c r="O111" s="1170"/>
      <c r="P111" s="1170"/>
      <c r="Q111" s="1170"/>
      <c r="R111" s="1170"/>
      <c r="S111" s="13"/>
      <c r="U111" s="431"/>
      <c r="V111" s="431"/>
      <c r="W111" s="431"/>
      <c r="X111" s="431"/>
    </row>
    <row r="112" spans="1:24" s="429" customFormat="1" ht="18" customHeight="1" thickBot="1" x14ac:dyDescent="0.25">
      <c r="A112" s="1160"/>
      <c r="B112" s="1161"/>
      <c r="C112" s="1170"/>
      <c r="D112" s="1170"/>
      <c r="E112" s="1170"/>
      <c r="F112" s="1170"/>
      <c r="G112" s="1170"/>
      <c r="H112" s="1170"/>
      <c r="I112" s="1170"/>
      <c r="J112" s="1170"/>
      <c r="K112" s="1170"/>
      <c r="L112" s="1170"/>
      <c r="M112" s="1170"/>
      <c r="N112" s="1170"/>
      <c r="O112" s="1170"/>
      <c r="P112" s="1170"/>
      <c r="Q112" s="1170"/>
      <c r="R112" s="1170"/>
      <c r="S112" s="13"/>
      <c r="U112" s="431"/>
      <c r="V112" s="431"/>
      <c r="W112" s="431"/>
      <c r="X112" s="431"/>
    </row>
    <row r="113" spans="1:24" s="429" customFormat="1" x14ac:dyDescent="0.2">
      <c r="A113" s="448" t="s">
        <v>103</v>
      </c>
      <c r="B113" s="449" t="s">
        <v>105</v>
      </c>
      <c r="C113" s="48" t="s">
        <v>31</v>
      </c>
      <c r="D113" s="48" t="s">
        <v>32</v>
      </c>
      <c r="E113" s="48" t="s">
        <v>33</v>
      </c>
      <c r="F113" s="48" t="s">
        <v>34</v>
      </c>
      <c r="G113" s="12"/>
      <c r="H113" s="12"/>
      <c r="I113" s="12"/>
      <c r="J113" s="12"/>
      <c r="K113" s="12"/>
      <c r="L113" s="12"/>
      <c r="M113" s="12"/>
      <c r="N113" s="12"/>
      <c r="O113" s="12"/>
      <c r="P113" s="12"/>
      <c r="Q113" s="12"/>
      <c r="R113" s="12"/>
      <c r="S113" s="13"/>
      <c r="U113" s="431"/>
      <c r="V113" s="431"/>
      <c r="W113" s="431"/>
      <c r="X113" s="431"/>
    </row>
    <row r="114" spans="1:24" s="429" customFormat="1" ht="28" x14ac:dyDescent="0.2">
      <c r="A114" s="458" t="s">
        <v>318</v>
      </c>
      <c r="B114" s="460" t="s">
        <v>98</v>
      </c>
      <c r="C114" s="67" t="s">
        <v>104</v>
      </c>
      <c r="D114" s="20"/>
      <c r="E114" s="20"/>
      <c r="F114" s="20"/>
      <c r="G114" s="12"/>
      <c r="H114" s="12"/>
      <c r="I114" s="12"/>
      <c r="J114" s="12"/>
      <c r="K114" s="12"/>
      <c r="L114" s="12"/>
      <c r="M114" s="12"/>
      <c r="N114" s="12"/>
      <c r="O114" s="12"/>
      <c r="P114" s="12"/>
      <c r="Q114" s="12"/>
      <c r="R114" s="12"/>
      <c r="S114" s="13"/>
      <c r="U114" s="431"/>
      <c r="V114" s="431"/>
      <c r="W114" s="431"/>
      <c r="X114" s="431"/>
    </row>
    <row r="115" spans="1:24" s="429" customFormat="1" x14ac:dyDescent="0.2">
      <c r="A115" s="474">
        <v>800000</v>
      </c>
      <c r="B115" s="459">
        <v>0.02</v>
      </c>
      <c r="C115" s="471">
        <v>0.01</v>
      </c>
      <c r="D115" s="472">
        <v>1.4999999999999999E-2</v>
      </c>
      <c r="E115" s="472">
        <v>0.03</v>
      </c>
      <c r="F115" s="472">
        <v>0.08</v>
      </c>
      <c r="G115" s="481"/>
      <c r="H115" s="481"/>
      <c r="I115" s="481"/>
      <c r="J115" s="481"/>
      <c r="K115" s="481"/>
      <c r="L115" s="481"/>
      <c r="M115" s="481"/>
      <c r="N115" s="481"/>
      <c r="O115" s="481"/>
      <c r="P115" s="481"/>
      <c r="Q115" s="481"/>
      <c r="R115" s="481"/>
      <c r="S115" s="13"/>
      <c r="U115" s="431"/>
      <c r="V115" s="431"/>
      <c r="W115" s="431"/>
      <c r="X115" s="431"/>
    </row>
    <row r="116" spans="1:24" s="429" customFormat="1" x14ac:dyDescent="0.2">
      <c r="A116" s="474">
        <v>4564656</v>
      </c>
      <c r="B116" s="459"/>
      <c r="C116" s="471">
        <v>7.0000000000000007E-2</v>
      </c>
      <c r="D116" s="472">
        <v>0.04</v>
      </c>
      <c r="E116" s="472">
        <v>2.3E-2</v>
      </c>
      <c r="F116" s="472">
        <v>0</v>
      </c>
      <c r="G116" s="481"/>
      <c r="H116" s="481"/>
      <c r="I116" s="481"/>
      <c r="J116" s="481"/>
      <c r="K116" s="481"/>
      <c r="L116" s="481"/>
      <c r="M116" s="481"/>
      <c r="N116" s="481"/>
      <c r="O116" s="481"/>
      <c r="P116" s="481"/>
      <c r="Q116" s="481"/>
      <c r="R116" s="481"/>
      <c r="S116" s="13"/>
      <c r="U116" s="431"/>
      <c r="V116" s="431"/>
      <c r="W116" s="431"/>
      <c r="X116" s="431"/>
    </row>
    <row r="117" spans="1:24" s="429" customFormat="1" x14ac:dyDescent="0.2">
      <c r="A117" s="474">
        <v>54563</v>
      </c>
      <c r="B117" s="459"/>
      <c r="C117" s="471">
        <v>0.02</v>
      </c>
      <c r="D117" s="472">
        <v>0</v>
      </c>
      <c r="E117" s="472">
        <v>0</v>
      </c>
      <c r="F117" s="472">
        <v>0</v>
      </c>
      <c r="G117" s="481"/>
      <c r="H117" s="481"/>
      <c r="I117" s="481"/>
      <c r="J117" s="481"/>
      <c r="K117" s="481"/>
      <c r="L117" s="481"/>
      <c r="M117" s="481"/>
      <c r="N117" s="481"/>
      <c r="O117" s="481"/>
      <c r="P117" s="481"/>
      <c r="Q117" s="481"/>
      <c r="R117" s="481"/>
      <c r="S117" s="13"/>
      <c r="U117" s="431"/>
      <c r="V117" s="431"/>
      <c r="W117" s="431"/>
      <c r="X117" s="431"/>
    </row>
    <row r="118" spans="1:24" s="429" customFormat="1" x14ac:dyDescent="0.2">
      <c r="A118" s="474">
        <v>87546</v>
      </c>
      <c r="B118" s="459"/>
      <c r="C118" s="471">
        <v>5.5E-2</v>
      </c>
      <c r="D118" s="472">
        <v>7.0000000000000007E-2</v>
      </c>
      <c r="E118" s="472">
        <v>0</v>
      </c>
      <c r="F118" s="472">
        <v>0</v>
      </c>
      <c r="G118" s="481"/>
      <c r="H118" s="481"/>
      <c r="I118" s="481"/>
      <c r="J118" s="481"/>
      <c r="K118" s="481"/>
      <c r="L118" s="481"/>
      <c r="M118" s="481"/>
      <c r="N118" s="481"/>
      <c r="O118" s="481"/>
      <c r="P118" s="481"/>
      <c r="Q118" s="481"/>
      <c r="R118" s="481"/>
      <c r="S118" s="13"/>
      <c r="U118" s="431"/>
      <c r="V118" s="431"/>
      <c r="W118" s="431"/>
      <c r="X118" s="431"/>
    </row>
    <row r="119" spans="1:24" s="429" customFormat="1" x14ac:dyDescent="0.2">
      <c r="A119" s="474">
        <v>247</v>
      </c>
      <c r="B119" s="459"/>
      <c r="C119" s="471">
        <v>0</v>
      </c>
      <c r="D119" s="472">
        <v>0</v>
      </c>
      <c r="E119" s="472">
        <v>0</v>
      </c>
      <c r="F119" s="472">
        <v>0</v>
      </c>
      <c r="G119" s="481"/>
      <c r="H119" s="481"/>
      <c r="I119" s="481"/>
      <c r="J119" s="481"/>
      <c r="K119" s="481"/>
      <c r="L119" s="481"/>
      <c r="M119" s="481"/>
      <c r="N119" s="481"/>
      <c r="O119" s="481"/>
      <c r="P119" s="481"/>
      <c r="Q119" s="481"/>
      <c r="R119" s="481"/>
      <c r="S119" s="13"/>
      <c r="U119" s="431"/>
      <c r="V119" s="431"/>
      <c r="W119" s="431"/>
      <c r="X119" s="431"/>
    </row>
    <row r="120" spans="1:24" s="429" customFormat="1" x14ac:dyDescent="0.2">
      <c r="A120" s="71" t="s">
        <v>107</v>
      </c>
      <c r="B120" s="68"/>
      <c r="C120" s="67" t="s">
        <v>106</v>
      </c>
      <c r="D120" s="20"/>
      <c r="E120" s="20"/>
      <c r="F120" s="20"/>
      <c r="G120" s="12"/>
      <c r="H120" s="12"/>
      <c r="I120" s="12"/>
      <c r="J120" s="12"/>
      <c r="K120" s="12"/>
      <c r="L120" s="12"/>
      <c r="M120" s="12"/>
      <c r="N120" s="12"/>
      <c r="O120" s="12"/>
      <c r="P120" s="12"/>
      <c r="Q120" s="12"/>
      <c r="R120" s="12"/>
      <c r="S120" s="13"/>
      <c r="U120" s="431"/>
      <c r="V120" s="431"/>
      <c r="W120" s="431"/>
      <c r="X120" s="431"/>
    </row>
    <row r="121" spans="1:24" s="429" customFormat="1" ht="15" customHeight="1" x14ac:dyDescent="0.2">
      <c r="A121" s="415"/>
      <c r="B121" s="416"/>
      <c r="C121" s="473">
        <v>0</v>
      </c>
      <c r="D121" s="473">
        <v>0</v>
      </c>
      <c r="E121" s="473">
        <v>0</v>
      </c>
      <c r="F121" s="473">
        <v>0</v>
      </c>
      <c r="G121" s="482"/>
      <c r="H121" s="482"/>
      <c r="I121" s="482"/>
      <c r="J121" s="482"/>
      <c r="K121" s="482"/>
      <c r="L121" s="482"/>
      <c r="M121" s="482"/>
      <c r="N121" s="482"/>
      <c r="O121" s="482"/>
      <c r="P121" s="482"/>
      <c r="Q121" s="482"/>
      <c r="R121" s="482"/>
      <c r="S121" s="13"/>
      <c r="U121" s="431"/>
      <c r="V121" s="431"/>
      <c r="W121" s="431"/>
      <c r="X121" s="431"/>
    </row>
    <row r="122" spans="1:24" s="429" customFormat="1" x14ac:dyDescent="0.2">
      <c r="A122" s="415"/>
      <c r="B122" s="416"/>
      <c r="C122" s="473">
        <v>0</v>
      </c>
      <c r="D122" s="473">
        <v>0</v>
      </c>
      <c r="E122" s="473">
        <v>0</v>
      </c>
      <c r="F122" s="473">
        <v>0</v>
      </c>
      <c r="G122" s="482"/>
      <c r="H122" s="482"/>
      <c r="I122" s="482"/>
      <c r="J122" s="482"/>
      <c r="K122" s="482"/>
      <c r="L122" s="482"/>
      <c r="M122" s="482"/>
      <c r="N122" s="482"/>
      <c r="O122" s="482"/>
      <c r="P122" s="482"/>
      <c r="Q122" s="482"/>
      <c r="R122" s="482"/>
      <c r="S122" s="13"/>
      <c r="U122" s="431"/>
      <c r="V122" s="431"/>
      <c r="W122" s="431"/>
      <c r="X122" s="431"/>
    </row>
    <row r="123" spans="1:24" s="429" customFormat="1" x14ac:dyDescent="0.2">
      <c r="A123" s="24" t="s">
        <v>108</v>
      </c>
      <c r="B123" s="12"/>
      <c r="C123" s="11"/>
      <c r="D123" s="12"/>
      <c r="E123" s="12"/>
      <c r="F123" s="12"/>
      <c r="G123" s="12"/>
      <c r="H123" s="12"/>
      <c r="I123" s="12"/>
      <c r="J123" s="12"/>
      <c r="K123" s="12"/>
      <c r="L123" s="12"/>
      <c r="M123" s="12"/>
      <c r="N123" s="12"/>
      <c r="O123" s="12"/>
      <c r="P123" s="12"/>
      <c r="Q123" s="12"/>
      <c r="R123" s="12"/>
      <c r="S123" s="13"/>
      <c r="U123" s="431"/>
      <c r="V123" s="431"/>
      <c r="W123" s="431"/>
      <c r="X123" s="431"/>
    </row>
    <row r="124" spans="1:24" s="429" customFormat="1" ht="36" customHeight="1" x14ac:dyDescent="0.2">
      <c r="A124" s="1171" t="s">
        <v>109</v>
      </c>
      <c r="B124" s="1172"/>
      <c r="C124" s="1172"/>
      <c r="D124" s="1173" t="s">
        <v>110</v>
      </c>
      <c r="E124" s="1173"/>
      <c r="F124" s="1155" t="s">
        <v>111</v>
      </c>
      <c r="G124" s="1156"/>
      <c r="H124" s="1157"/>
      <c r="I124" s="1155" t="s">
        <v>112</v>
      </c>
      <c r="J124" s="1157"/>
      <c r="K124" s="446" t="s">
        <v>113</v>
      </c>
      <c r="L124" s="393"/>
      <c r="M124" s="393"/>
      <c r="N124" s="393"/>
      <c r="O124" s="393"/>
      <c r="P124" s="393"/>
      <c r="Q124" s="393"/>
      <c r="R124" s="393"/>
      <c r="S124" s="13"/>
      <c r="U124" s="431"/>
      <c r="V124" s="431"/>
      <c r="W124" s="431"/>
      <c r="X124" s="431"/>
    </row>
    <row r="125" spans="1:24" s="429" customFormat="1" ht="16" x14ac:dyDescent="0.2">
      <c r="A125" s="1162" t="s">
        <v>319</v>
      </c>
      <c r="B125" s="1163"/>
      <c r="C125" s="1163"/>
      <c r="D125" s="1164">
        <v>123</v>
      </c>
      <c r="E125" s="1164"/>
      <c r="F125" s="1165">
        <v>5000</v>
      </c>
      <c r="G125" s="1166"/>
      <c r="H125" s="1167"/>
      <c r="I125" s="967">
        <v>12</v>
      </c>
      <c r="J125" s="968"/>
      <c r="K125" s="413"/>
      <c r="L125" s="393"/>
      <c r="M125" s="393"/>
      <c r="N125" s="393"/>
      <c r="O125" s="393"/>
      <c r="P125" s="393"/>
      <c r="Q125" s="393"/>
      <c r="R125" s="393"/>
      <c r="S125" s="13"/>
      <c r="U125" s="431"/>
      <c r="V125" s="431"/>
      <c r="W125" s="431"/>
      <c r="X125" s="431"/>
    </row>
    <row r="126" spans="1:24" s="429" customFormat="1" ht="16" x14ac:dyDescent="0.2">
      <c r="A126" s="982"/>
      <c r="B126" s="984"/>
      <c r="C126" s="984"/>
      <c r="D126" s="948"/>
      <c r="E126" s="948"/>
      <c r="F126" s="964"/>
      <c r="G126" s="965"/>
      <c r="H126" s="966"/>
      <c r="I126" s="967"/>
      <c r="J126" s="968"/>
      <c r="K126" s="414"/>
      <c r="L126" s="393"/>
      <c r="M126" s="393"/>
      <c r="N126" s="393"/>
      <c r="O126" s="393"/>
      <c r="P126" s="393"/>
      <c r="Q126" s="393"/>
      <c r="R126" s="393"/>
      <c r="S126" s="13"/>
      <c r="U126" s="431"/>
      <c r="V126" s="431"/>
      <c r="W126" s="431"/>
      <c r="X126" s="431"/>
    </row>
    <row r="127" spans="1:24" s="429" customFormat="1" ht="16" x14ac:dyDescent="0.2">
      <c r="A127" s="982"/>
      <c r="B127" s="984"/>
      <c r="C127" s="984"/>
      <c r="D127" s="948"/>
      <c r="E127" s="948"/>
      <c r="F127" s="964"/>
      <c r="G127" s="965"/>
      <c r="H127" s="966"/>
      <c r="I127" s="967"/>
      <c r="J127" s="968"/>
      <c r="K127" s="414"/>
      <c r="L127" s="393"/>
      <c r="M127" s="393"/>
      <c r="N127" s="393"/>
      <c r="O127" s="393"/>
      <c r="P127" s="393"/>
      <c r="Q127" s="393"/>
      <c r="R127" s="393"/>
      <c r="S127" s="13"/>
      <c r="U127" s="431"/>
      <c r="V127" s="431"/>
      <c r="W127" s="431"/>
      <c r="X127" s="431"/>
    </row>
    <row r="128" spans="1:24" s="429" customFormat="1" x14ac:dyDescent="0.2">
      <c r="A128" s="10"/>
      <c r="B128" s="12"/>
      <c r="C128" s="26" t="s">
        <v>114</v>
      </c>
      <c r="D128" s="12"/>
      <c r="E128" s="12"/>
      <c r="F128" s="12"/>
      <c r="G128" s="12"/>
      <c r="H128" s="12"/>
      <c r="I128" s="12"/>
      <c r="J128" s="12"/>
      <c r="K128" s="12"/>
      <c r="L128" s="12"/>
      <c r="M128" s="12"/>
      <c r="N128" s="12"/>
      <c r="O128" s="12"/>
      <c r="P128" s="12"/>
      <c r="Q128" s="12"/>
      <c r="R128" s="12"/>
      <c r="S128" s="13"/>
      <c r="U128" s="431"/>
      <c r="V128" s="431"/>
      <c r="W128" s="431"/>
      <c r="X128" s="431"/>
    </row>
    <row r="129" spans="1:24" s="429" customFormat="1" ht="32" x14ac:dyDescent="0.2">
      <c r="A129" s="69" t="s">
        <v>115</v>
      </c>
      <c r="B129" s="70" t="s">
        <v>116</v>
      </c>
      <c r="C129" s="48" t="s">
        <v>31</v>
      </c>
      <c r="D129" s="48" t="s">
        <v>32</v>
      </c>
      <c r="E129" s="48" t="s">
        <v>33</v>
      </c>
      <c r="F129" s="48" t="s">
        <v>34</v>
      </c>
      <c r="G129" s="483"/>
      <c r="H129" s="483"/>
      <c r="I129" s="483"/>
      <c r="J129" s="483"/>
      <c r="K129" s="483"/>
      <c r="L129" s="483"/>
      <c r="M129" s="483"/>
      <c r="N129" s="483"/>
      <c r="O129" s="483"/>
      <c r="P129" s="483"/>
      <c r="Q129" s="483"/>
      <c r="R129" s="483"/>
      <c r="S129" s="13"/>
      <c r="U129" s="431"/>
      <c r="V129" s="431"/>
      <c r="W129" s="431"/>
      <c r="X129" s="431"/>
    </row>
    <row r="130" spans="1:24" s="429" customFormat="1" ht="21.75" customHeight="1" x14ac:dyDescent="0.2">
      <c r="A130" s="412" t="s">
        <v>320</v>
      </c>
      <c r="B130" s="411">
        <v>5236</v>
      </c>
      <c r="C130" s="411"/>
      <c r="D130" s="411"/>
      <c r="E130" s="411"/>
      <c r="F130" s="411"/>
      <c r="G130" s="484"/>
      <c r="H130" s="484"/>
      <c r="I130" s="484"/>
      <c r="J130" s="484"/>
      <c r="K130" s="484"/>
      <c r="L130" s="484"/>
      <c r="M130" s="484"/>
      <c r="N130" s="484"/>
      <c r="O130" s="484"/>
      <c r="P130" s="484"/>
      <c r="Q130" s="484"/>
      <c r="R130" s="484"/>
      <c r="S130" s="13"/>
      <c r="U130" s="431"/>
      <c r="V130" s="431"/>
      <c r="W130" s="431"/>
      <c r="X130" s="431"/>
    </row>
    <row r="131" spans="1:24" s="429" customFormat="1" ht="21.75" customHeight="1" x14ac:dyDescent="0.2">
      <c r="A131" s="412" t="s">
        <v>320</v>
      </c>
      <c r="B131" s="411"/>
      <c r="C131" s="411"/>
      <c r="D131" s="411"/>
      <c r="E131" s="411"/>
      <c r="F131" s="411"/>
      <c r="G131" s="484"/>
      <c r="H131" s="484"/>
      <c r="I131" s="484"/>
      <c r="J131" s="484"/>
      <c r="K131" s="484"/>
      <c r="L131" s="484"/>
      <c r="M131" s="484"/>
      <c r="N131" s="484"/>
      <c r="O131" s="484"/>
      <c r="P131" s="484"/>
      <c r="Q131" s="484"/>
      <c r="R131" s="484"/>
      <c r="S131" s="13"/>
      <c r="U131" s="431"/>
      <c r="V131" s="431"/>
      <c r="W131" s="431"/>
      <c r="X131" s="431"/>
    </row>
    <row r="132" spans="1:24" s="429" customFormat="1" ht="21.75" customHeight="1" thickBot="1" x14ac:dyDescent="0.25">
      <c r="A132" s="412" t="s">
        <v>320</v>
      </c>
      <c r="B132" s="428"/>
      <c r="C132" s="428"/>
      <c r="D132" s="428"/>
      <c r="E132" s="428"/>
      <c r="F132" s="411"/>
      <c r="G132" s="484"/>
      <c r="H132" s="484"/>
      <c r="I132" s="484"/>
      <c r="J132" s="484"/>
      <c r="K132" s="484"/>
      <c r="L132" s="484"/>
      <c r="M132" s="484"/>
      <c r="N132" s="484"/>
      <c r="O132" s="484"/>
      <c r="P132" s="484"/>
      <c r="Q132" s="484"/>
      <c r="R132" s="484"/>
      <c r="S132" s="13"/>
      <c r="U132" s="431"/>
      <c r="V132" s="431"/>
      <c r="W132" s="431"/>
      <c r="X132" s="431"/>
    </row>
    <row r="133" spans="1:24" s="429" customFormat="1" ht="21.75" customHeight="1" thickBot="1" x14ac:dyDescent="0.25">
      <c r="A133" s="445" t="s">
        <v>117</v>
      </c>
      <c r="B133" s="1152" t="s">
        <v>321</v>
      </c>
      <c r="C133" s="1153"/>
      <c r="D133" s="1153"/>
      <c r="E133" s="1153"/>
      <c r="F133" s="1396"/>
      <c r="G133" s="1396"/>
      <c r="H133" s="1396"/>
      <c r="I133" s="1396"/>
      <c r="J133" s="1396"/>
      <c r="K133" s="1396"/>
      <c r="L133" s="1396"/>
      <c r="M133" s="1396"/>
      <c r="N133" s="1396"/>
      <c r="O133" s="1396"/>
      <c r="P133" s="1396"/>
      <c r="Q133" s="1396"/>
      <c r="R133" s="1397"/>
      <c r="S133" s="13"/>
      <c r="U133" s="431"/>
      <c r="V133" s="431"/>
      <c r="W133" s="431"/>
      <c r="X133" s="431"/>
    </row>
    <row r="134" spans="1:24" s="429" customFormat="1" ht="16" thickBot="1" x14ac:dyDescent="0.25">
      <c r="A134" s="2"/>
      <c r="B134" s="4"/>
      <c r="C134" s="3"/>
      <c r="D134" s="4"/>
      <c r="E134" s="4"/>
      <c r="F134" s="4"/>
      <c r="G134" s="4"/>
      <c r="H134" s="4"/>
      <c r="I134" s="4"/>
      <c r="J134" s="4"/>
      <c r="K134" s="4"/>
      <c r="L134" s="4"/>
      <c r="M134" s="4"/>
      <c r="N134" s="4"/>
      <c r="O134" s="4"/>
      <c r="P134" s="4"/>
      <c r="Q134" s="4"/>
      <c r="R134" s="4"/>
      <c r="S134" s="5"/>
      <c r="U134" s="431"/>
      <c r="V134" s="431"/>
      <c r="W134" s="431"/>
      <c r="X134" s="431"/>
    </row>
    <row r="135" spans="1:24" s="429" customFormat="1" x14ac:dyDescent="0.2">
      <c r="A135"/>
      <c r="B135"/>
      <c r="C135" s="1"/>
      <c r="D135"/>
      <c r="E135"/>
      <c r="F135"/>
      <c r="G135"/>
      <c r="H135"/>
      <c r="I135"/>
      <c r="J135"/>
      <c r="K135"/>
      <c r="L135"/>
      <c r="M135"/>
      <c r="N135"/>
      <c r="O135"/>
      <c r="P135"/>
      <c r="Q135"/>
      <c r="R135"/>
      <c r="S135"/>
      <c r="U135" s="431"/>
      <c r="V135" s="431"/>
      <c r="W135" s="431"/>
      <c r="X135" s="431"/>
    </row>
  </sheetData>
  <sheetProtection selectLockedCells="1"/>
  <mergeCells count="83">
    <mergeCell ref="J31:J32"/>
    <mergeCell ref="B3:G3"/>
    <mergeCell ref="B4:G4"/>
    <mergeCell ref="B5:G5"/>
    <mergeCell ref="B6:G6"/>
    <mergeCell ref="B7:G7"/>
    <mergeCell ref="H25:O29"/>
    <mergeCell ref="A44:B44"/>
    <mergeCell ref="C40:F40"/>
    <mergeCell ref="C42:F43"/>
    <mergeCell ref="C44:F44"/>
    <mergeCell ref="A31:A32"/>
    <mergeCell ref="B31:B32"/>
    <mergeCell ref="D31:D32"/>
    <mergeCell ref="F31:F32"/>
    <mergeCell ref="A36:B38"/>
    <mergeCell ref="C37:R38"/>
    <mergeCell ref="A39:B41"/>
    <mergeCell ref="A42:A43"/>
    <mergeCell ref="B42:B43"/>
    <mergeCell ref="H31:H32"/>
    <mergeCell ref="A33:B35"/>
    <mergeCell ref="C34:R35"/>
    <mergeCell ref="A50:A52"/>
    <mergeCell ref="B50:R50"/>
    <mergeCell ref="B51:R52"/>
    <mergeCell ref="A53:A55"/>
    <mergeCell ref="C53:L53"/>
    <mergeCell ref="B54:B55"/>
    <mergeCell ref="C54:R55"/>
    <mergeCell ref="A62:A64"/>
    <mergeCell ref="B63:B64"/>
    <mergeCell ref="C63:R64"/>
    <mergeCell ref="A82:B84"/>
    <mergeCell ref="C83:R84"/>
    <mergeCell ref="A65:A67"/>
    <mergeCell ref="B66:B67"/>
    <mergeCell ref="C66:R67"/>
    <mergeCell ref="A68:B70"/>
    <mergeCell ref="C69:R70"/>
    <mergeCell ref="A71:B73"/>
    <mergeCell ref="C72:R73"/>
    <mergeCell ref="A74:B79"/>
    <mergeCell ref="G75:H75"/>
    <mergeCell ref="I75:K75"/>
    <mergeCell ref="G79:H79"/>
    <mergeCell ref="I79:K79"/>
    <mergeCell ref="A102:B104"/>
    <mergeCell ref="A85:B87"/>
    <mergeCell ref="C86:R87"/>
    <mergeCell ref="A88:B90"/>
    <mergeCell ref="C89:R90"/>
    <mergeCell ref="A91:B93"/>
    <mergeCell ref="A94:A95"/>
    <mergeCell ref="B94:B95"/>
    <mergeCell ref="A96:B98"/>
    <mergeCell ref="C96:L96"/>
    <mergeCell ref="B133:R133"/>
    <mergeCell ref="C94:F95"/>
    <mergeCell ref="A125:C125"/>
    <mergeCell ref="D125:E125"/>
    <mergeCell ref="F125:H125"/>
    <mergeCell ref="A105:B107"/>
    <mergeCell ref="A109:B110"/>
    <mergeCell ref="C109:R110"/>
    <mergeCell ref="A111:B112"/>
    <mergeCell ref="C111:R112"/>
    <mergeCell ref="A124:C124"/>
    <mergeCell ref="C97:R98"/>
    <mergeCell ref="A100:B101"/>
    <mergeCell ref="C100:R101"/>
    <mergeCell ref="I125:J125"/>
    <mergeCell ref="A126:C126"/>
    <mergeCell ref="I124:J124"/>
    <mergeCell ref="A127:C127"/>
    <mergeCell ref="D127:E127"/>
    <mergeCell ref="F127:H127"/>
    <mergeCell ref="I127:J127"/>
    <mergeCell ref="D126:E126"/>
    <mergeCell ref="F126:H126"/>
    <mergeCell ref="I126:J126"/>
    <mergeCell ref="D124:E124"/>
    <mergeCell ref="F124:H124"/>
  </mergeCells>
  <dataValidations count="5">
    <dataValidation type="list" allowBlank="1" showInputMessage="1" showErrorMessage="1" sqref="F27:F28" xr:uid="{00000000-0002-0000-0700-000000000000}">
      <formula1>"Quetzales,Dolares"</formula1>
    </dataValidation>
    <dataValidation type="list" allowBlank="1" showInputMessage="1" showErrorMessage="1" sqref="C40 I40:R40" xr:uid="{00000000-0002-0000-0700-000001000000}">
      <formula1>"Anotar el % de crecimiento en cada año,Anotar el % de disminución en cada año"</formula1>
    </dataValidation>
    <dataValidation type="list" allowBlank="1" showInputMessage="1" showErrorMessage="1" sqref="B42:B43 B54:B55 B63:B64 B66:B67 B94:B95" xr:uid="{00000000-0002-0000-0700-000002000000}">
      <formula1>"Opción Crecimiento,Opción Disminución"</formula1>
    </dataValidation>
    <dataValidation type="list" allowBlank="1" showInputMessage="1" showErrorMessage="1" sqref="C27:C28" xr:uid="{00000000-0002-0000-0700-000003000000}">
      <formula1>"SI,NO"</formula1>
    </dataValidation>
    <dataValidation type="list" allowBlank="1" showInputMessage="1" showErrorMessage="1" sqref="D27:D28" xr:uid="{00000000-0002-0000-0700-000004000000}">
      <formula1>"1,2,2,3,4,5,6,7,8,9,10,11"</formula1>
    </dataValidation>
  </dataValidation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A410"/>
  <sheetViews>
    <sheetView showGridLines="0" topLeftCell="A17" zoomScale="70" zoomScaleNormal="70" workbookViewId="0">
      <selection activeCell="L214" sqref="L214"/>
    </sheetView>
  </sheetViews>
  <sheetFormatPr baseColWidth="10" defaultColWidth="11.5" defaultRowHeight="15" x14ac:dyDescent="0.2"/>
  <cols>
    <col min="1" max="1" width="3.83203125" style="239" customWidth="1"/>
    <col min="2" max="3" width="3.6640625" style="239" customWidth="1"/>
    <col min="4" max="4" width="15" style="255" customWidth="1"/>
    <col min="5" max="5" width="13.1640625" style="255" customWidth="1"/>
    <col min="6" max="9" width="11" style="255" customWidth="1"/>
    <col min="10" max="10" width="9.6640625" style="239" customWidth="1"/>
    <col min="11" max="12" width="11" style="239" customWidth="1"/>
    <col min="13" max="21" width="11.5" style="239" customWidth="1"/>
    <col min="22" max="22" width="4.83203125" style="239" customWidth="1"/>
    <col min="23" max="24" width="3.6640625" style="239" customWidth="1"/>
    <col min="25" max="16384" width="11.5" style="239"/>
  </cols>
  <sheetData>
    <row r="1" spans="1:24" x14ac:dyDescent="0.2">
      <c r="B1" s="240"/>
      <c r="C1" s="240"/>
      <c r="D1" s="240"/>
      <c r="E1" s="240"/>
      <c r="F1" s="240"/>
      <c r="G1" s="240"/>
      <c r="H1" s="240"/>
      <c r="I1" s="240"/>
      <c r="J1" s="240"/>
      <c r="K1" s="240"/>
      <c r="L1" s="240"/>
      <c r="M1" s="240"/>
      <c r="N1" s="240"/>
      <c r="O1" s="240"/>
      <c r="P1" s="240"/>
      <c r="Q1" s="240"/>
      <c r="R1" s="240"/>
      <c r="S1" s="240"/>
      <c r="T1" s="240"/>
      <c r="U1" s="240"/>
      <c r="V1" s="240"/>
    </row>
    <row r="2" spans="1:24" ht="28.5" customHeight="1" thickBot="1" x14ac:dyDescent="0.25">
      <c r="C2" s="1383" t="s">
        <v>206</v>
      </c>
      <c r="D2" s="1383"/>
      <c r="E2" s="1383"/>
      <c r="F2" s="1383"/>
      <c r="G2" s="1383"/>
      <c r="H2" s="1383"/>
      <c r="I2" s="1383"/>
      <c r="J2" s="1383"/>
      <c r="K2" s="1383"/>
      <c r="L2" s="1383"/>
      <c r="M2" s="1383"/>
      <c r="N2" s="1383"/>
      <c r="O2" s="1383"/>
      <c r="P2" s="1383"/>
      <c r="Q2" s="1383"/>
      <c r="R2" s="1383"/>
      <c r="S2" s="1383"/>
      <c r="T2" s="1383"/>
      <c r="U2" s="1383"/>
      <c r="V2" s="1383"/>
    </row>
    <row r="3" spans="1:24" ht="50.25" customHeight="1" thickBot="1" x14ac:dyDescent="0.25">
      <c r="C3" s="1384" t="s">
        <v>207</v>
      </c>
      <c r="D3" s="1384"/>
      <c r="E3" s="1384"/>
      <c r="F3" s="1384"/>
      <c r="G3" s="1384"/>
      <c r="H3" s="1384"/>
      <c r="I3" s="1384"/>
      <c r="J3" s="1384"/>
      <c r="K3" s="1384"/>
      <c r="L3" s="1384"/>
      <c r="M3" s="1384"/>
      <c r="N3" s="1384"/>
      <c r="O3" s="1384"/>
      <c r="P3" s="1384"/>
      <c r="Q3" s="1384"/>
      <c r="R3" s="1384"/>
      <c r="S3" s="1384"/>
      <c r="T3" s="1384"/>
      <c r="U3" s="1384"/>
      <c r="V3" s="1384"/>
    </row>
    <row r="4" spans="1:24" s="241" customFormat="1" ht="24" customHeight="1" x14ac:dyDescent="0.2">
      <c r="C4" s="242" t="s">
        <v>208</v>
      </c>
      <c r="D4" s="1385" t="s">
        <v>209</v>
      </c>
      <c r="E4" s="1385"/>
      <c r="F4" s="1385"/>
      <c r="G4" s="1385"/>
      <c r="H4" s="1385"/>
      <c r="I4" s="1385"/>
      <c r="J4" s="1385"/>
      <c r="K4" s="1385"/>
      <c r="L4" s="1385"/>
      <c r="M4" s="1385"/>
      <c r="N4" s="1385"/>
      <c r="O4" s="1385"/>
      <c r="P4" s="1385"/>
      <c r="Q4" s="1385"/>
      <c r="R4" s="1385"/>
      <c r="S4" s="1385"/>
      <c r="T4" s="1385"/>
      <c r="U4" s="1385"/>
      <c r="V4" s="1385"/>
    </row>
    <row r="5" spans="1:24" s="241" customFormat="1" ht="45" customHeight="1" x14ac:dyDescent="0.2">
      <c r="C5" s="243" t="s">
        <v>210</v>
      </c>
      <c r="D5" s="1382" t="s">
        <v>211</v>
      </c>
      <c r="E5" s="1382"/>
      <c r="F5" s="1382"/>
      <c r="G5" s="1382"/>
      <c r="H5" s="1382"/>
      <c r="I5" s="1382"/>
      <c r="J5" s="1382"/>
      <c r="K5" s="1382"/>
      <c r="L5" s="1382"/>
      <c r="M5" s="1382"/>
      <c r="N5" s="1382"/>
      <c r="O5" s="1382"/>
      <c r="P5" s="1382"/>
      <c r="Q5" s="1382"/>
      <c r="R5" s="1382"/>
      <c r="S5" s="1382"/>
      <c r="T5" s="1382"/>
      <c r="U5" s="1382"/>
      <c r="V5" s="1382"/>
    </row>
    <row r="6" spans="1:24" s="241" customFormat="1" ht="19.5" customHeight="1" x14ac:dyDescent="0.2">
      <c r="C6" s="243" t="s">
        <v>212</v>
      </c>
      <c r="D6" s="1382" t="s">
        <v>213</v>
      </c>
      <c r="E6" s="1382"/>
      <c r="F6" s="1382"/>
      <c r="G6" s="1382"/>
      <c r="H6" s="1382"/>
      <c r="I6" s="1382"/>
      <c r="J6" s="1382"/>
      <c r="K6" s="1382"/>
      <c r="L6" s="1382"/>
      <c r="M6" s="1382"/>
      <c r="N6" s="1382"/>
      <c r="O6" s="1382"/>
      <c r="P6" s="1382"/>
      <c r="Q6" s="1382"/>
      <c r="R6" s="1382"/>
      <c r="S6" s="1382"/>
      <c r="T6" s="1382"/>
      <c r="U6" s="1382"/>
      <c r="V6" s="1382"/>
    </row>
    <row r="7" spans="1:24" s="241" customFormat="1" ht="45" customHeight="1" x14ac:dyDescent="0.2">
      <c r="C7" s="243" t="s">
        <v>214</v>
      </c>
      <c r="D7" s="1382" t="s">
        <v>215</v>
      </c>
      <c r="E7" s="1382"/>
      <c r="F7" s="1382"/>
      <c r="G7" s="1382"/>
      <c r="H7" s="1382"/>
      <c r="I7" s="1382"/>
      <c r="J7" s="1382"/>
      <c r="K7" s="1382"/>
      <c r="L7" s="1382"/>
      <c r="M7" s="1382"/>
      <c r="N7" s="1382"/>
      <c r="O7" s="1382"/>
      <c r="P7" s="1382"/>
      <c r="Q7" s="1382"/>
      <c r="R7" s="1382"/>
      <c r="S7" s="1382"/>
      <c r="T7" s="1382"/>
      <c r="U7" s="1382"/>
      <c r="V7" s="1382"/>
    </row>
    <row r="8" spans="1:24" s="241" customFormat="1" ht="50.25" customHeight="1" thickBot="1" x14ac:dyDescent="0.25">
      <c r="C8" s="244" t="s">
        <v>216</v>
      </c>
      <c r="D8" s="1358" t="s">
        <v>217</v>
      </c>
      <c r="E8" s="1358"/>
      <c r="F8" s="1358"/>
      <c r="G8" s="1358"/>
      <c r="H8" s="1358"/>
      <c r="I8" s="1358"/>
      <c r="J8" s="1358"/>
      <c r="K8" s="1358"/>
      <c r="L8" s="1358"/>
      <c r="M8" s="1358"/>
      <c r="N8" s="1358"/>
      <c r="O8" s="1358"/>
      <c r="P8" s="1358"/>
      <c r="Q8" s="1358"/>
      <c r="R8" s="1358"/>
      <c r="S8" s="1358"/>
      <c r="T8" s="1358"/>
      <c r="U8" s="1358"/>
      <c r="V8" s="1358"/>
    </row>
    <row r="9" spans="1:24" s="245" customFormat="1" ht="16" x14ac:dyDescent="0.2">
      <c r="D9" s="246"/>
      <c r="E9" s="247"/>
      <c r="F9" s="247"/>
      <c r="G9" s="247"/>
      <c r="H9" s="247"/>
      <c r="I9" s="247"/>
    </row>
    <row r="10" spans="1:24" s="245" customFormat="1" ht="16" x14ac:dyDescent="0.2">
      <c r="D10" s="246"/>
      <c r="E10" s="247"/>
      <c r="F10" s="247"/>
      <c r="G10" s="247"/>
      <c r="H10" s="247"/>
      <c r="I10" s="247"/>
    </row>
    <row r="11" spans="1:24" ht="38.25" customHeight="1" x14ac:dyDescent="0.2">
      <c r="B11" s="248"/>
      <c r="C11" s="248"/>
      <c r="D11" s="1333" t="s">
        <v>218</v>
      </c>
      <c r="E11" s="1333"/>
      <c r="F11" s="1333"/>
      <c r="G11" s="1333"/>
      <c r="H11" s="1333"/>
      <c r="I11" s="1333"/>
      <c r="J11" s="1333"/>
      <c r="K11" s="1333"/>
      <c r="L11" s="1333"/>
      <c r="M11" s="1333"/>
      <c r="N11" s="1333"/>
      <c r="O11" s="1333"/>
      <c r="P11" s="249"/>
      <c r="Q11" s="249"/>
      <c r="R11" s="249"/>
      <c r="S11" s="249"/>
      <c r="T11" s="249"/>
      <c r="U11" s="249"/>
      <c r="V11" s="248"/>
      <c r="W11" s="248"/>
    </row>
    <row r="12" spans="1:24" s="250" customFormat="1" ht="16.5" customHeight="1" x14ac:dyDescent="0.2">
      <c r="D12" s="251"/>
      <c r="E12" s="251"/>
      <c r="F12" s="251"/>
      <c r="G12" s="251"/>
      <c r="H12" s="251"/>
      <c r="I12" s="251"/>
      <c r="J12" s="251"/>
      <c r="K12" s="251"/>
      <c r="L12" s="251"/>
      <c r="M12" s="251"/>
      <c r="N12" s="251"/>
      <c r="O12" s="251"/>
      <c r="P12" s="251"/>
      <c r="Q12" s="251"/>
      <c r="R12" s="251"/>
      <c r="S12" s="251"/>
      <c r="T12" s="251"/>
      <c r="U12" s="251"/>
    </row>
    <row r="13" spans="1:24" ht="24" x14ac:dyDescent="0.2">
      <c r="A13" s="250"/>
      <c r="B13" s="252"/>
      <c r="C13" s="1313" t="s">
        <v>62</v>
      </c>
      <c r="D13" s="1313"/>
      <c r="E13" s="1313"/>
      <c r="F13" s="1313"/>
      <c r="G13" s="1313"/>
      <c r="H13" s="1313"/>
      <c r="I13" s="1313"/>
      <c r="J13" s="1313"/>
      <c r="K13" s="1313"/>
      <c r="L13" s="1313"/>
      <c r="M13" s="1313"/>
      <c r="N13" s="1313"/>
      <c r="O13" s="1313"/>
      <c r="P13" s="253"/>
      <c r="Q13" s="253"/>
      <c r="R13" s="253"/>
      <c r="S13" s="253"/>
      <c r="T13" s="253"/>
      <c r="U13" s="253"/>
      <c r="V13" s="252"/>
      <c r="W13" s="252"/>
      <c r="X13" s="250"/>
    </row>
    <row r="14" spans="1:24" ht="16.5" customHeight="1" thickBot="1" x14ac:dyDescent="0.25">
      <c r="D14" s="254"/>
    </row>
    <row r="15" spans="1:24" s="245" customFormat="1" ht="30" customHeight="1" thickTop="1" x14ac:dyDescent="0.2">
      <c r="B15" s="256"/>
      <c r="C15" s="257">
        <v>1</v>
      </c>
      <c r="D15" s="258" t="s">
        <v>219</v>
      </c>
      <c r="E15" s="257"/>
      <c r="F15" s="257"/>
      <c r="G15" s="257"/>
      <c r="H15" s="257"/>
      <c r="I15" s="259"/>
      <c r="J15" s="259"/>
      <c r="K15" s="259"/>
      <c r="L15" s="260"/>
      <c r="M15" s="260"/>
      <c r="N15" s="260"/>
      <c r="O15" s="260"/>
      <c r="P15" s="260"/>
      <c r="Q15" s="260"/>
      <c r="R15" s="260"/>
      <c r="S15" s="260"/>
      <c r="T15" s="260"/>
      <c r="U15" s="260"/>
      <c r="V15" s="261"/>
      <c r="W15" s="262"/>
    </row>
    <row r="16" spans="1:24" s="245" customFormat="1" ht="16" x14ac:dyDescent="0.2">
      <c r="B16" s="263"/>
      <c r="C16" s="264"/>
      <c r="D16" s="265" t="s">
        <v>220</v>
      </c>
      <c r="E16" s="266"/>
      <c r="F16" s="266"/>
      <c r="G16" s="266"/>
      <c r="H16" s="266"/>
      <c r="I16" s="267"/>
      <c r="J16" s="268"/>
      <c r="K16" s="268"/>
      <c r="L16" s="268"/>
      <c r="M16" s="268"/>
      <c r="N16" s="268"/>
      <c r="O16" s="268"/>
      <c r="P16" s="268"/>
      <c r="Q16" s="268"/>
      <c r="R16" s="268"/>
      <c r="S16" s="268"/>
      <c r="T16" s="268"/>
      <c r="U16" s="268"/>
      <c r="V16" s="268"/>
      <c r="W16" s="269"/>
    </row>
    <row r="17" spans="2:23" s="245" customFormat="1" ht="17" x14ac:dyDescent="0.2">
      <c r="B17" s="263"/>
      <c r="C17" s="264"/>
      <c r="D17" s="270" t="s">
        <v>221</v>
      </c>
      <c r="E17" s="270" t="s">
        <v>31</v>
      </c>
      <c r="F17" s="270" t="s">
        <v>32</v>
      </c>
      <c r="G17" s="270" t="s">
        <v>33</v>
      </c>
      <c r="H17" s="270" t="s">
        <v>34</v>
      </c>
      <c r="I17" s="270" t="s">
        <v>35</v>
      </c>
      <c r="J17" s="270" t="s">
        <v>36</v>
      </c>
      <c r="K17" s="270" t="s">
        <v>37</v>
      </c>
      <c r="L17" s="270" t="s">
        <v>38</v>
      </c>
      <c r="M17" s="270" t="s">
        <v>39</v>
      </c>
      <c r="N17" s="270" t="s">
        <v>40</v>
      </c>
      <c r="O17" s="270" t="s">
        <v>222</v>
      </c>
      <c r="P17" s="270" t="s">
        <v>305</v>
      </c>
      <c r="Q17" s="270" t="s">
        <v>306</v>
      </c>
      <c r="R17" s="270" t="s">
        <v>307</v>
      </c>
      <c r="S17" s="270" t="s">
        <v>308</v>
      </c>
      <c r="T17" s="270" t="s">
        <v>309</v>
      </c>
      <c r="U17" s="268"/>
      <c r="V17" s="268"/>
      <c r="W17" s="269"/>
    </row>
    <row r="18" spans="2:23" s="245" customFormat="1" ht="23.25" customHeight="1" x14ac:dyDescent="0.2">
      <c r="B18" s="263"/>
      <c r="C18" s="264"/>
      <c r="D18" s="451">
        <f>IF('DATOS (3)'!C14&lt;&gt;"",'DATOS (3)'!C14,"")</f>
        <v>1490955</v>
      </c>
      <c r="E18" s="271">
        <f>IF('DATOS (3)'!C41&gt;0%,'DATOS (3)'!C41,"")</f>
        <v>0.03</v>
      </c>
      <c r="F18" s="271">
        <f>IF('DATOS (3)'!D41&gt;0%,'DATOS (3)'!D41,"")</f>
        <v>0.01</v>
      </c>
      <c r="G18" s="271">
        <f>IF('DATOS (3)'!E41&gt;0%,'DATOS (3)'!E41,"")</f>
        <v>0.02</v>
      </c>
      <c r="H18" s="271">
        <f>IF('DATOS (3)'!F41&gt;0%,'DATOS (3)'!F41,"")</f>
        <v>0.04</v>
      </c>
      <c r="I18" s="271" t="str">
        <f>IF('DATOS (3)'!G41&gt;0%,'DATOS (3)'!G41,"")</f>
        <v/>
      </c>
      <c r="J18" s="271" t="str">
        <f>IF('DATOS (3)'!H41&gt;0%,'DATOS (3)'!H41,"")</f>
        <v/>
      </c>
      <c r="K18" s="271" t="str">
        <f>IF('DATOS (3)'!I41&gt;0%,'DATOS (3)'!I41,"")</f>
        <v/>
      </c>
      <c r="L18" s="271" t="str">
        <f>IF('DATOS (3)'!J41&gt;0%,'DATOS (3)'!J41,"")</f>
        <v/>
      </c>
      <c r="M18" s="271" t="str">
        <f>IF('DATOS (3)'!K41&gt;0%,'DATOS (3)'!K41,"")</f>
        <v/>
      </c>
      <c r="N18" s="271" t="str">
        <f>IF('DATOS (3)'!L41&gt;0%,'DATOS (3)'!L41,"")</f>
        <v/>
      </c>
      <c r="O18" s="271" t="str">
        <f>IF('DATOS (3)'!M41&gt;0%,'DATOS (3)'!M41,"")</f>
        <v/>
      </c>
      <c r="P18" s="271" t="str">
        <f>IF('DATOS (3)'!N41&gt;0%,'DATOS (3)'!N41,"")</f>
        <v/>
      </c>
      <c r="Q18" s="271" t="str">
        <f>IF('DATOS (3)'!O41&gt;0%,'DATOS (3)'!O41,"")</f>
        <v/>
      </c>
      <c r="R18" s="271" t="str">
        <f>IF('DATOS (3)'!P41&gt;0%,'DATOS (3)'!P41,"")</f>
        <v/>
      </c>
      <c r="S18" s="271" t="str">
        <f>IF('DATOS (3)'!Q41&gt;0%,'DATOS (3)'!Q41,"")</f>
        <v/>
      </c>
      <c r="T18" s="271" t="str">
        <f>IF('DATOS (3)'!R41&gt;0%,'DATOS (3)'!R41,"")</f>
        <v/>
      </c>
      <c r="U18" s="268"/>
      <c r="V18" s="268"/>
      <c r="W18" s="269"/>
    </row>
    <row r="19" spans="2:23" s="245" customFormat="1" ht="11.25" customHeight="1" thickBot="1" x14ac:dyDescent="0.25">
      <c r="B19" s="272"/>
      <c r="C19" s="273"/>
      <c r="D19" s="274"/>
      <c r="E19" s="275"/>
      <c r="F19" s="275"/>
      <c r="G19" s="275"/>
      <c r="H19" s="275"/>
      <c r="I19" s="276"/>
      <c r="J19" s="277"/>
      <c r="K19" s="277"/>
      <c r="L19" s="277"/>
      <c r="M19" s="277"/>
      <c r="N19" s="277"/>
      <c r="O19" s="277"/>
      <c r="P19" s="277"/>
      <c r="Q19" s="277"/>
      <c r="R19" s="277"/>
      <c r="S19" s="277"/>
      <c r="T19" s="277"/>
      <c r="U19" s="277"/>
      <c r="V19" s="277"/>
      <c r="W19" s="278"/>
    </row>
    <row r="20" spans="2:23" s="245" customFormat="1" ht="28.5" customHeight="1" thickTop="1" x14ac:dyDescent="0.25">
      <c r="B20" s="279"/>
      <c r="C20" s="280">
        <v>2</v>
      </c>
      <c r="D20" s="258" t="s">
        <v>223</v>
      </c>
      <c r="E20" s="280"/>
      <c r="F20" s="280"/>
      <c r="G20" s="257"/>
      <c r="H20" s="257"/>
      <c r="I20" s="259"/>
      <c r="J20" s="259"/>
      <c r="K20" s="259"/>
      <c r="L20" s="260"/>
      <c r="M20" s="260"/>
      <c r="N20" s="260"/>
      <c r="O20" s="260"/>
      <c r="P20" s="260"/>
      <c r="Q20" s="260"/>
      <c r="R20" s="260"/>
      <c r="S20" s="260"/>
      <c r="T20" s="260"/>
      <c r="U20" s="260"/>
      <c r="V20" s="261"/>
      <c r="W20" s="262"/>
    </row>
    <row r="21" spans="2:23" s="245" customFormat="1" ht="10.5" customHeight="1" thickBot="1" x14ac:dyDescent="0.25">
      <c r="B21" s="263"/>
      <c r="C21" s="264"/>
      <c r="D21" s="267"/>
      <c r="E21" s="266"/>
      <c r="F21" s="266"/>
      <c r="G21" s="266"/>
      <c r="H21" s="266"/>
      <c r="I21" s="267"/>
      <c r="J21" s="268"/>
      <c r="K21" s="268"/>
      <c r="L21" s="268"/>
      <c r="M21" s="268"/>
      <c r="N21" s="268"/>
      <c r="O21" s="268"/>
      <c r="P21" s="268"/>
      <c r="Q21" s="268"/>
      <c r="R21" s="268"/>
      <c r="S21" s="268"/>
      <c r="T21" s="268"/>
      <c r="U21" s="268"/>
      <c r="V21" s="268"/>
      <c r="W21" s="269"/>
    </row>
    <row r="22" spans="2:23" s="245" customFormat="1" ht="18" thickBot="1" x14ac:dyDescent="0.25">
      <c r="B22" s="263"/>
      <c r="C22" s="281" t="s">
        <v>224</v>
      </c>
      <c r="D22" s="282" t="s">
        <v>225</v>
      </c>
      <c r="E22" s="283"/>
      <c r="F22" s="283"/>
      <c r="G22" s="283"/>
      <c r="H22" s="283"/>
      <c r="I22" s="282"/>
      <c r="J22" s="268"/>
      <c r="K22" s="268"/>
      <c r="L22" s="268"/>
      <c r="M22" s="268"/>
      <c r="N22" s="268"/>
      <c r="O22" s="268"/>
      <c r="P22" s="268"/>
      <c r="Q22" s="268"/>
      <c r="R22" s="268"/>
      <c r="S22" s="268"/>
      <c r="T22" s="268"/>
      <c r="U22" s="268"/>
      <c r="V22" s="268"/>
      <c r="W22" s="269"/>
    </row>
    <row r="23" spans="2:23" s="245" customFormat="1" ht="23.25" customHeight="1" thickBot="1" x14ac:dyDescent="0.25">
      <c r="B23" s="263"/>
      <c r="C23" s="264"/>
      <c r="D23" s="284" t="s">
        <v>226</v>
      </c>
      <c r="E23" s="285"/>
      <c r="F23" s="285"/>
      <c r="G23" s="285"/>
      <c r="H23" s="285"/>
      <c r="I23" s="286"/>
      <c r="J23" s="287" t="s">
        <v>227</v>
      </c>
      <c r="K23" s="288"/>
      <c r="L23" s="288"/>
      <c r="M23" s="288"/>
      <c r="N23" s="288"/>
      <c r="O23" s="1356"/>
      <c r="P23" s="1356"/>
      <c r="Q23" s="1356"/>
      <c r="R23" s="1356"/>
      <c r="S23" s="1356"/>
      <c r="T23" s="1356"/>
      <c r="U23" s="1357"/>
      <c r="V23" s="268"/>
      <c r="W23" s="269"/>
    </row>
    <row r="24" spans="2:23" s="245" customFormat="1" ht="17" thickBot="1" x14ac:dyDescent="0.25">
      <c r="B24" s="263"/>
      <c r="C24" s="264"/>
      <c r="D24" s="1359" t="str">
        <f>IF('DATOS (3)'!B42="Opción Crecimiento",'DATOS (3)'!C42,"")</f>
        <v>WERW</v>
      </c>
      <c r="E24" s="1359"/>
      <c r="F24" s="1359"/>
      <c r="G24" s="1359"/>
      <c r="H24" s="1359"/>
      <c r="I24" s="1360"/>
      <c r="J24" s="1361" t="str">
        <f>IF('DATOS (3)'!B42="Opción Disminución",'DATOS (3)'!C42,"")</f>
        <v/>
      </c>
      <c r="K24" s="1362"/>
      <c r="L24" s="1362"/>
      <c r="M24" s="1362"/>
      <c r="N24" s="1362"/>
      <c r="O24" s="1362"/>
      <c r="P24" s="1362"/>
      <c r="Q24" s="1362"/>
      <c r="R24" s="1362"/>
      <c r="S24" s="1362"/>
      <c r="T24" s="1362"/>
      <c r="U24" s="1363"/>
      <c r="V24" s="268"/>
      <c r="W24" s="269"/>
    </row>
    <row r="25" spans="2:23" s="245" customFormat="1" ht="17" thickBot="1" x14ac:dyDescent="0.25">
      <c r="B25" s="263"/>
      <c r="C25" s="264"/>
      <c r="D25" s="1359"/>
      <c r="E25" s="1359"/>
      <c r="F25" s="1359"/>
      <c r="G25" s="1359"/>
      <c r="H25" s="1359"/>
      <c r="I25" s="1360"/>
      <c r="J25" s="1364"/>
      <c r="K25" s="1365"/>
      <c r="L25" s="1365"/>
      <c r="M25" s="1365"/>
      <c r="N25" s="1365"/>
      <c r="O25" s="1365"/>
      <c r="P25" s="1365"/>
      <c r="Q25" s="1365"/>
      <c r="R25" s="1365"/>
      <c r="S25" s="1365"/>
      <c r="T25" s="1365"/>
      <c r="U25" s="1366"/>
      <c r="V25" s="268"/>
      <c r="W25" s="269"/>
    </row>
    <row r="26" spans="2:23" s="245" customFormat="1" ht="17" thickBot="1" x14ac:dyDescent="0.25">
      <c r="B26" s="263"/>
      <c r="C26" s="264"/>
      <c r="D26" s="1359"/>
      <c r="E26" s="1359"/>
      <c r="F26" s="1359"/>
      <c r="G26" s="1359"/>
      <c r="H26" s="1359"/>
      <c r="I26" s="1360"/>
      <c r="J26" s="1367"/>
      <c r="K26" s="1368"/>
      <c r="L26" s="1368"/>
      <c r="M26" s="1368"/>
      <c r="N26" s="1368"/>
      <c r="O26" s="1368"/>
      <c r="P26" s="1368"/>
      <c r="Q26" s="1368"/>
      <c r="R26" s="1368"/>
      <c r="S26" s="1368"/>
      <c r="T26" s="1368"/>
      <c r="U26" s="1369"/>
      <c r="V26" s="268"/>
      <c r="W26" s="269"/>
    </row>
    <row r="27" spans="2:23" s="245" customFormat="1" ht="11.25" customHeight="1" x14ac:dyDescent="0.2">
      <c r="B27" s="263"/>
      <c r="C27" s="264"/>
      <c r="D27" s="267"/>
      <c r="E27" s="266"/>
      <c r="F27" s="266"/>
      <c r="G27" s="266"/>
      <c r="H27" s="266"/>
      <c r="I27" s="267"/>
      <c r="J27" s="268"/>
      <c r="K27" s="268"/>
      <c r="L27" s="268"/>
      <c r="M27" s="268"/>
      <c r="N27" s="268"/>
      <c r="O27" s="268"/>
      <c r="P27" s="268"/>
      <c r="Q27" s="268"/>
      <c r="R27" s="268"/>
      <c r="S27" s="268"/>
      <c r="T27" s="268"/>
      <c r="U27" s="268"/>
      <c r="V27" s="268"/>
      <c r="W27" s="269"/>
    </row>
    <row r="28" spans="2:23" s="245" customFormat="1" ht="16" x14ac:dyDescent="0.2">
      <c r="B28" s="263"/>
      <c r="C28" s="264"/>
      <c r="D28" s="282" t="s">
        <v>228</v>
      </c>
      <c r="E28" s="283"/>
      <c r="F28" s="283"/>
      <c r="G28" s="283"/>
      <c r="H28" s="283"/>
      <c r="I28" s="282"/>
      <c r="J28" s="289"/>
      <c r="K28" s="289"/>
      <c r="L28" s="268"/>
      <c r="M28" s="268"/>
      <c r="N28" s="268"/>
      <c r="O28" s="268"/>
      <c r="P28" s="268"/>
      <c r="Q28" s="268"/>
      <c r="R28" s="268"/>
      <c r="S28" s="268"/>
      <c r="T28" s="268"/>
      <c r="U28" s="268"/>
      <c r="V28" s="268"/>
      <c r="W28" s="269"/>
    </row>
    <row r="29" spans="2:23" s="245" customFormat="1" ht="17" thickBot="1" x14ac:dyDescent="0.25">
      <c r="B29" s="263"/>
      <c r="C29" s="264"/>
      <c r="D29" s="265" t="s">
        <v>229</v>
      </c>
      <c r="E29" s="266"/>
      <c r="F29" s="266"/>
      <c r="G29" s="266"/>
      <c r="H29" s="266"/>
      <c r="I29" s="267"/>
      <c r="J29" s="268"/>
      <c r="K29" s="268"/>
      <c r="L29" s="268"/>
      <c r="M29" s="268"/>
      <c r="N29" s="268"/>
      <c r="O29" s="268"/>
      <c r="P29" s="268"/>
      <c r="Q29" s="268"/>
      <c r="R29" s="268"/>
      <c r="S29" s="268"/>
      <c r="T29" s="268"/>
      <c r="U29" s="268"/>
      <c r="V29" s="268"/>
      <c r="W29" s="269"/>
    </row>
    <row r="30" spans="2:23" s="245" customFormat="1" ht="35" thickBot="1" x14ac:dyDescent="0.25">
      <c r="B30" s="263"/>
      <c r="C30" s="264"/>
      <c r="D30" s="290" t="s">
        <v>29</v>
      </c>
      <c r="E30" s="291" t="s">
        <v>30</v>
      </c>
      <c r="F30" s="291" t="s">
        <v>31</v>
      </c>
      <c r="G30" s="291" t="s">
        <v>32</v>
      </c>
      <c r="H30" s="291" t="s">
        <v>33</v>
      </c>
      <c r="I30" s="291" t="s">
        <v>34</v>
      </c>
      <c r="J30" s="291" t="s">
        <v>35</v>
      </c>
      <c r="K30" s="291" t="s">
        <v>36</v>
      </c>
      <c r="L30" s="291" t="s">
        <v>37</v>
      </c>
      <c r="M30" s="291" t="s">
        <v>38</v>
      </c>
      <c r="N30" s="291" t="s">
        <v>39</v>
      </c>
      <c r="O30" s="292" t="s">
        <v>40</v>
      </c>
      <c r="P30" s="292" t="s">
        <v>222</v>
      </c>
      <c r="Q30" s="292" t="s">
        <v>305</v>
      </c>
      <c r="R30" s="292" t="s">
        <v>306</v>
      </c>
      <c r="S30" s="292" t="s">
        <v>307</v>
      </c>
      <c r="T30" s="292" t="s">
        <v>308</v>
      </c>
      <c r="U30" s="292" t="s">
        <v>309</v>
      </c>
      <c r="V30" s="268"/>
      <c r="W30" s="269"/>
    </row>
    <row r="31" spans="2:23" s="245" customFormat="1" ht="18.75" customHeight="1" x14ac:dyDescent="0.2">
      <c r="B31" s="263"/>
      <c r="C31" s="283">
        <v>1</v>
      </c>
      <c r="D31" s="453" t="str">
        <f>IF('DATOS (3)'!A46&lt;&gt;"",'DATOS (3)'!A46,"")</f>
        <v>Llanta 350-10</v>
      </c>
      <c r="E31" s="399">
        <f>IF('DATOS (3)'!B46&lt;&gt;"",'DATOS (3)'!B46,"")</f>
        <v>110</v>
      </c>
      <c r="F31" s="399">
        <f>IF('DATOS (3)'!C46&lt;&gt;"",'DATOS (3)'!C46,"")</f>
        <v>11</v>
      </c>
      <c r="G31" s="399">
        <f>IF('DATOS (3)'!D46&lt;&gt;"",'DATOS (3)'!D46,"")</f>
        <v>118</v>
      </c>
      <c r="H31" s="399">
        <f>IF('DATOS (3)'!E46&lt;&gt;"",'DATOS (3)'!E46,"")</f>
        <v>122</v>
      </c>
      <c r="I31" s="399">
        <f>IF('DATOS (3)'!F46&lt;&gt;"",'DATOS (3)'!F46,"")</f>
        <v>125</v>
      </c>
      <c r="J31" s="399" t="str">
        <f>IF('DATOS (3)'!G46&lt;&gt;"",'DATOS (3)'!G46,"")</f>
        <v/>
      </c>
      <c r="K31" s="399" t="str">
        <f>IF('DATOS (3)'!H46&lt;&gt;"",'DATOS (3)'!H46,"")</f>
        <v/>
      </c>
      <c r="L31" s="399" t="str">
        <f>IF('DATOS (3)'!I46&lt;&gt;"",'DATOS (3)'!I46,"")</f>
        <v/>
      </c>
      <c r="M31" s="399" t="str">
        <f>IF('DATOS (3)'!J46&lt;&gt;"",'DATOS (3)'!J46,"")</f>
        <v/>
      </c>
      <c r="N31" s="399" t="str">
        <f>IF('DATOS (3)'!K46&lt;&gt;"",'DATOS (3)'!K46,"")</f>
        <v/>
      </c>
      <c r="O31" s="399" t="str">
        <f>IF('DATOS (3)'!L46&lt;&gt;"",'DATOS (3)'!L46,"")</f>
        <v/>
      </c>
      <c r="P31" s="399" t="str">
        <f>IF('DATOS (3)'!M46&lt;&gt;"",'DATOS (3)'!M46,"")</f>
        <v/>
      </c>
      <c r="Q31" s="399" t="str">
        <f>IF('DATOS (3)'!N46&lt;&gt;"",'DATOS (3)'!N46,"")</f>
        <v/>
      </c>
      <c r="R31" s="399" t="str">
        <f>IF('DATOS (3)'!O46&lt;&gt;"",'DATOS (3)'!O46,"")</f>
        <v/>
      </c>
      <c r="S31" s="399" t="str">
        <f>IF('DATOS (3)'!P46&lt;&gt;"",'DATOS (3)'!P46,"")</f>
        <v/>
      </c>
      <c r="T31" s="399" t="str">
        <f>IF('DATOS (3)'!Q46&lt;&gt;"",'DATOS (3)'!Q46,"")</f>
        <v/>
      </c>
      <c r="U31" s="399" t="str">
        <f>IF('DATOS (3)'!R46&lt;&gt;"",'DATOS (3)'!R46,"")</f>
        <v/>
      </c>
      <c r="V31" s="268"/>
      <c r="W31" s="269"/>
    </row>
    <row r="32" spans="2:23" s="245" customFormat="1" ht="18.75" customHeight="1" x14ac:dyDescent="0.2">
      <c r="B32" s="263"/>
      <c r="C32" s="283">
        <v>2</v>
      </c>
      <c r="D32" s="453" t="str">
        <f>IF('DATOS (3)'!A47&lt;&gt;"",'DATOS (3)'!A47,"")</f>
        <v>Llanta 110/90-16</v>
      </c>
      <c r="E32" s="399">
        <f>IF('DATOS (3)'!B47&lt;&gt;"",'DATOS (3)'!B47,"")</f>
        <v>215</v>
      </c>
      <c r="F32" s="399">
        <f>IF('DATOS (3)'!C47&lt;&gt;"",'DATOS (3)'!C47,"")</f>
        <v>215</v>
      </c>
      <c r="G32" s="399">
        <f>IF('DATOS (3)'!D47&lt;&gt;"",'DATOS (3)'!D47,"")</f>
        <v>220</v>
      </c>
      <c r="H32" s="399">
        <f>IF('DATOS (3)'!E47&lt;&gt;"",'DATOS (3)'!E47,"")</f>
        <v>225</v>
      </c>
      <c r="I32" s="399">
        <f>IF('DATOS (3)'!F47&lt;&gt;"",'DATOS (3)'!F47,"")</f>
        <v>234</v>
      </c>
      <c r="J32" s="399" t="str">
        <f>IF('DATOS (3)'!G47&lt;&gt;"",'DATOS (3)'!G47,"")</f>
        <v/>
      </c>
      <c r="K32" s="399" t="str">
        <f>IF('DATOS (3)'!H47&lt;&gt;"",'DATOS (3)'!H47,"")</f>
        <v/>
      </c>
      <c r="L32" s="399" t="str">
        <f>IF('DATOS (3)'!I47&lt;&gt;"",'DATOS (3)'!I47,"")</f>
        <v/>
      </c>
      <c r="M32" s="399" t="str">
        <f>IF('DATOS (3)'!J47&lt;&gt;"",'DATOS (3)'!J47,"")</f>
        <v/>
      </c>
      <c r="N32" s="399" t="str">
        <f>IF('DATOS (3)'!K47&lt;&gt;"",'DATOS (3)'!K47,"")</f>
        <v/>
      </c>
      <c r="O32" s="399" t="str">
        <f>IF('DATOS (3)'!L47&lt;&gt;"",'DATOS (3)'!L47,"")</f>
        <v/>
      </c>
      <c r="P32" s="399" t="str">
        <f>IF('DATOS (3)'!M47&lt;&gt;"",'DATOS (3)'!M47,"")</f>
        <v/>
      </c>
      <c r="Q32" s="399" t="str">
        <f>IF('DATOS (3)'!N47&lt;&gt;"",'DATOS (3)'!N47,"")</f>
        <v/>
      </c>
      <c r="R32" s="399" t="str">
        <f>IF('DATOS (3)'!O47&lt;&gt;"",'DATOS (3)'!O47,"")</f>
        <v/>
      </c>
      <c r="S32" s="399" t="str">
        <f>IF('DATOS (3)'!P47&lt;&gt;"",'DATOS (3)'!P47,"")</f>
        <v/>
      </c>
      <c r="T32" s="399" t="str">
        <f>IF('DATOS (3)'!Q47&lt;&gt;"",'DATOS (3)'!Q47,"")</f>
        <v/>
      </c>
      <c r="U32" s="399" t="str">
        <f>IF('DATOS (3)'!R47&lt;&gt;"",'DATOS (3)'!R47,"")</f>
        <v/>
      </c>
      <c r="V32" s="268"/>
      <c r="W32" s="269"/>
    </row>
    <row r="33" spans="2:23" s="245" customFormat="1" ht="18.75" customHeight="1" x14ac:dyDescent="0.2">
      <c r="B33" s="263"/>
      <c r="C33" s="283">
        <v>3</v>
      </c>
      <c r="D33" s="453" t="str">
        <f>IF('DATOS (3)'!A48&lt;&gt;"",'DATOS (3)'!A48,"")</f>
        <v>Llanta 110/90-13</v>
      </c>
      <c r="E33" s="399">
        <f>IF('DATOS (3)'!B48&lt;&gt;"",'DATOS (3)'!B48,"")</f>
        <v>215</v>
      </c>
      <c r="F33" s="399">
        <f>IF('DATOS (3)'!C48&lt;&gt;"",'DATOS (3)'!C48,"")</f>
        <v>215</v>
      </c>
      <c r="G33" s="399">
        <f>IF('DATOS (3)'!D48&lt;&gt;"",'DATOS (3)'!D48,"")</f>
        <v>220</v>
      </c>
      <c r="H33" s="399">
        <f>IF('DATOS (3)'!E48&lt;&gt;"",'DATOS (3)'!E48,"")</f>
        <v>225</v>
      </c>
      <c r="I33" s="399">
        <f>IF('DATOS (3)'!F48&lt;&gt;"",'DATOS (3)'!F48,"")</f>
        <v>234</v>
      </c>
      <c r="J33" s="399" t="str">
        <f>IF('DATOS (3)'!G48&lt;&gt;"",'DATOS (3)'!G48,"")</f>
        <v/>
      </c>
      <c r="K33" s="399" t="str">
        <f>IF('DATOS (3)'!H48&lt;&gt;"",'DATOS (3)'!H48,"")</f>
        <v/>
      </c>
      <c r="L33" s="399" t="str">
        <f>IF('DATOS (3)'!I48&lt;&gt;"",'DATOS (3)'!I48,"")</f>
        <v/>
      </c>
      <c r="M33" s="399" t="str">
        <f>IF('DATOS (3)'!J48&lt;&gt;"",'DATOS (3)'!J48,"")</f>
        <v/>
      </c>
      <c r="N33" s="399" t="str">
        <f>IF('DATOS (3)'!K48&lt;&gt;"",'DATOS (3)'!K48,"")</f>
        <v/>
      </c>
      <c r="O33" s="399" t="str">
        <f>IF('DATOS (3)'!L48&lt;&gt;"",'DATOS (3)'!L48,"")</f>
        <v/>
      </c>
      <c r="P33" s="399" t="str">
        <f>IF('DATOS (3)'!M48&lt;&gt;"",'DATOS (3)'!M48,"")</f>
        <v/>
      </c>
      <c r="Q33" s="399" t="str">
        <f>IF('DATOS (3)'!N48&lt;&gt;"",'DATOS (3)'!N48,"")</f>
        <v/>
      </c>
      <c r="R33" s="399" t="str">
        <f>IF('DATOS (3)'!O48&lt;&gt;"",'DATOS (3)'!O48,"")</f>
        <v/>
      </c>
      <c r="S33" s="399" t="str">
        <f>IF('DATOS (3)'!P48&lt;&gt;"",'DATOS (3)'!P48,"")</f>
        <v/>
      </c>
      <c r="T33" s="399" t="str">
        <f>IF('DATOS (3)'!Q48&lt;&gt;"",'DATOS (3)'!Q48,"")</f>
        <v/>
      </c>
      <c r="U33" s="399" t="str">
        <f>IF('DATOS (3)'!R48&lt;&gt;"",'DATOS (3)'!R48,"")</f>
        <v/>
      </c>
      <c r="V33" s="268"/>
      <c r="W33" s="269"/>
    </row>
    <row r="34" spans="2:23" s="245" customFormat="1" ht="23.25" customHeight="1" x14ac:dyDescent="0.2">
      <c r="B34" s="263"/>
      <c r="C34" s="297"/>
      <c r="D34" s="297" t="s">
        <v>44</v>
      </c>
      <c r="E34" s="399">
        <f>IF('DATOS (3)'!B49&lt;&gt;"",'DATOS (3)'!B49,"")</f>
        <v>160</v>
      </c>
      <c r="F34" s="399">
        <f>IF('DATOS (3)'!C49&lt;&gt;"",'DATOS (3)'!C49,"")</f>
        <v>160</v>
      </c>
      <c r="G34" s="399">
        <f>IF('DATOS (3)'!D49&lt;&gt;"",'DATOS (3)'!D49,"")</f>
        <v>165</v>
      </c>
      <c r="H34" s="399">
        <f>IF('DATOS (3)'!E49&lt;&gt;"",'DATOS (3)'!E49,"")</f>
        <v>171</v>
      </c>
      <c r="I34" s="399">
        <f>IF('DATOS (3)'!F49&lt;&gt;"",'DATOS (3)'!F49,"")</f>
        <v>178</v>
      </c>
      <c r="J34" s="399" t="str">
        <f>IF('DATOS (3)'!G49&lt;&gt;"",'DATOS (3)'!G49,"")</f>
        <v/>
      </c>
      <c r="K34" s="399" t="str">
        <f>IF('DATOS (3)'!H49&lt;&gt;"",'DATOS (3)'!H49,"")</f>
        <v/>
      </c>
      <c r="L34" s="399" t="str">
        <f>IF('DATOS (3)'!I49&lt;&gt;"",'DATOS (3)'!I49,"")</f>
        <v/>
      </c>
      <c r="M34" s="399" t="str">
        <f>IF('DATOS (3)'!J49&lt;&gt;"",'DATOS (3)'!J49,"")</f>
        <v/>
      </c>
      <c r="N34" s="399" t="str">
        <f>IF('DATOS (3)'!K49&lt;&gt;"",'DATOS (3)'!K49,"")</f>
        <v/>
      </c>
      <c r="O34" s="399" t="str">
        <f>IF('DATOS (3)'!L49&lt;&gt;"",'DATOS (3)'!L49,"")</f>
        <v/>
      </c>
      <c r="P34" s="399" t="str">
        <f>IF('DATOS (3)'!M49&lt;&gt;"",'DATOS (3)'!M49,"")</f>
        <v/>
      </c>
      <c r="Q34" s="399" t="str">
        <f>IF('DATOS (3)'!N49&lt;&gt;"",'DATOS (3)'!N49,"")</f>
        <v/>
      </c>
      <c r="R34" s="399" t="str">
        <f>IF('DATOS (3)'!O49&lt;&gt;"",'DATOS (3)'!O49,"")</f>
        <v/>
      </c>
      <c r="S34" s="399" t="str">
        <f>IF('DATOS (3)'!P49&lt;&gt;"",'DATOS (3)'!P49,"")</f>
        <v/>
      </c>
      <c r="T34" s="399" t="str">
        <f>IF('DATOS (3)'!Q49&lt;&gt;"",'DATOS (3)'!Q49,"")</f>
        <v/>
      </c>
      <c r="U34" s="399" t="str">
        <f>IF('DATOS (3)'!R49&lt;&gt;"",'DATOS (3)'!R49,"")</f>
        <v/>
      </c>
      <c r="V34" s="268"/>
      <c r="W34" s="269"/>
    </row>
    <row r="35" spans="2:23" s="245" customFormat="1" ht="10.5" customHeight="1" thickBot="1" x14ac:dyDescent="0.25">
      <c r="B35" s="263"/>
      <c r="C35" s="264"/>
      <c r="D35" s="267"/>
      <c r="E35" s="266"/>
      <c r="F35" s="266"/>
      <c r="G35" s="266"/>
      <c r="H35" s="266"/>
      <c r="I35" s="267"/>
      <c r="J35" s="268"/>
      <c r="K35" s="268"/>
      <c r="L35" s="268"/>
      <c r="M35" s="268"/>
      <c r="N35" s="268"/>
      <c r="O35" s="268"/>
      <c r="P35" s="268"/>
      <c r="Q35" s="268"/>
      <c r="R35" s="268"/>
      <c r="S35" s="268"/>
      <c r="T35" s="268"/>
      <c r="U35" s="268"/>
      <c r="V35" s="268"/>
      <c r="W35" s="269"/>
    </row>
    <row r="36" spans="2:23" s="245" customFormat="1" ht="23.25" customHeight="1" thickBot="1" x14ac:dyDescent="0.25">
      <c r="B36" s="263"/>
      <c r="C36" s="264"/>
      <c r="D36" s="1370" t="s">
        <v>230</v>
      </c>
      <c r="E36" s="1371"/>
      <c r="F36" s="1371"/>
      <c r="G36" s="1371"/>
      <c r="H36" s="1371"/>
      <c r="I36" s="1371"/>
      <c r="J36" s="1371"/>
      <c r="K36" s="1371"/>
      <c r="L36" s="1371"/>
      <c r="M36" s="1371"/>
      <c r="N36" s="1371"/>
      <c r="O36" s="1371"/>
      <c r="P36" s="1371"/>
      <c r="Q36" s="1371"/>
      <c r="R36" s="1371"/>
      <c r="S36" s="1371"/>
      <c r="T36" s="1371"/>
      <c r="U36" s="1372"/>
      <c r="V36" s="268"/>
      <c r="W36" s="269"/>
    </row>
    <row r="37" spans="2:23" s="245" customFormat="1" ht="41.25" customHeight="1" thickBot="1" x14ac:dyDescent="0.25">
      <c r="B37" s="263"/>
      <c r="C37" s="264"/>
      <c r="D37" s="994" t="str">
        <f>UPPER('DATOS (3)'!B51)</f>
        <v>ERQWERQWERQWERQWE3452345234</v>
      </c>
      <c r="E37" s="995"/>
      <c r="F37" s="995"/>
      <c r="G37" s="995"/>
      <c r="H37" s="995"/>
      <c r="I37" s="995"/>
      <c r="J37" s="995"/>
      <c r="K37" s="995"/>
      <c r="L37" s="995"/>
      <c r="M37" s="995"/>
      <c r="N37" s="995"/>
      <c r="O37" s="995"/>
      <c r="P37" s="995"/>
      <c r="Q37" s="995"/>
      <c r="R37" s="995"/>
      <c r="S37" s="995"/>
      <c r="T37" s="995"/>
      <c r="U37" s="996"/>
      <c r="V37" s="268"/>
      <c r="W37" s="269"/>
    </row>
    <row r="38" spans="2:23" s="245" customFormat="1" ht="11.25" customHeight="1" thickBot="1" x14ac:dyDescent="0.25">
      <c r="B38" s="263"/>
      <c r="C38" s="264"/>
      <c r="D38" s="267"/>
      <c r="E38" s="266"/>
      <c r="F38" s="266"/>
      <c r="G38" s="266"/>
      <c r="H38" s="266"/>
      <c r="I38" s="267"/>
      <c r="J38" s="268"/>
      <c r="K38" s="268"/>
      <c r="L38" s="268"/>
      <c r="M38" s="268"/>
      <c r="N38" s="268"/>
      <c r="O38" s="268"/>
      <c r="P38" s="268"/>
      <c r="Q38" s="268"/>
      <c r="R38" s="268"/>
      <c r="S38" s="268"/>
      <c r="T38" s="268"/>
      <c r="U38" s="268"/>
      <c r="V38" s="268"/>
      <c r="W38" s="269"/>
    </row>
    <row r="39" spans="2:23" s="245" customFormat="1" ht="23.25" customHeight="1" thickBot="1" x14ac:dyDescent="0.25">
      <c r="B39" s="263"/>
      <c r="C39" s="281" t="s">
        <v>231</v>
      </c>
      <c r="D39" s="282" t="s">
        <v>232</v>
      </c>
      <c r="E39" s="267"/>
      <c r="F39" s="266"/>
      <c r="G39" s="266"/>
      <c r="H39" s="266"/>
      <c r="I39" s="266"/>
      <c r="J39" s="267"/>
      <c r="K39" s="268"/>
      <c r="L39" s="268"/>
      <c r="M39" s="268"/>
      <c r="N39" s="268"/>
      <c r="O39" s="268"/>
      <c r="P39" s="268"/>
      <c r="Q39" s="268"/>
      <c r="R39" s="268"/>
      <c r="S39" s="268"/>
      <c r="T39" s="268"/>
      <c r="U39" s="268"/>
      <c r="V39" s="268"/>
      <c r="W39" s="269"/>
    </row>
    <row r="40" spans="2:23" s="245" customFormat="1" ht="23.25" customHeight="1" thickBot="1" x14ac:dyDescent="0.25">
      <c r="B40" s="263"/>
      <c r="C40" s="264"/>
      <c r="D40" s="284" t="s">
        <v>233</v>
      </c>
      <c r="E40" s="285"/>
      <c r="F40" s="285"/>
      <c r="G40" s="285"/>
      <c r="H40" s="285"/>
      <c r="I40" s="298"/>
      <c r="J40" s="1355" t="s">
        <v>227</v>
      </c>
      <c r="K40" s="1356"/>
      <c r="L40" s="1356"/>
      <c r="M40" s="1356"/>
      <c r="N40" s="1356"/>
      <c r="O40" s="1356"/>
      <c r="P40" s="1356"/>
      <c r="Q40" s="1356"/>
      <c r="R40" s="1356"/>
      <c r="S40" s="1356"/>
      <c r="T40" s="1356"/>
      <c r="U40" s="1357"/>
      <c r="V40" s="268"/>
      <c r="W40" s="269"/>
    </row>
    <row r="41" spans="2:23" s="245" customFormat="1" ht="17" thickBot="1" x14ac:dyDescent="0.25">
      <c r="B41" s="263"/>
      <c r="C41" s="264"/>
      <c r="D41" s="1334" t="str">
        <f>IF('DATOS (3)'!B54="Opción Crecimiento",'DATOS (3)'!C54,"")</f>
        <v/>
      </c>
      <c r="E41" s="1334"/>
      <c r="F41" s="1334"/>
      <c r="G41" s="1334"/>
      <c r="H41" s="1334"/>
      <c r="I41" s="1335"/>
      <c r="J41" s="1373" t="str">
        <f>IF('DATOS (3)'!B54="Opción Disminución",'DATOS (3)'!C54,"")</f>
        <v>asdfasdfasdf</v>
      </c>
      <c r="K41" s="1374"/>
      <c r="L41" s="1374"/>
      <c r="M41" s="1374"/>
      <c r="N41" s="1374"/>
      <c r="O41" s="1374"/>
      <c r="P41" s="1374"/>
      <c r="Q41" s="1374"/>
      <c r="R41" s="1374"/>
      <c r="S41" s="1374"/>
      <c r="T41" s="1374"/>
      <c r="U41" s="1375"/>
      <c r="V41" s="268"/>
      <c r="W41" s="269"/>
    </row>
    <row r="42" spans="2:23" s="245" customFormat="1" ht="17" thickBot="1" x14ac:dyDescent="0.25">
      <c r="B42" s="263"/>
      <c r="C42" s="264"/>
      <c r="D42" s="1334"/>
      <c r="E42" s="1334"/>
      <c r="F42" s="1334"/>
      <c r="G42" s="1334"/>
      <c r="H42" s="1334"/>
      <c r="I42" s="1335"/>
      <c r="J42" s="1376"/>
      <c r="K42" s="1377"/>
      <c r="L42" s="1377"/>
      <c r="M42" s="1377"/>
      <c r="N42" s="1377"/>
      <c r="O42" s="1377"/>
      <c r="P42" s="1377"/>
      <c r="Q42" s="1377"/>
      <c r="R42" s="1377"/>
      <c r="S42" s="1377"/>
      <c r="T42" s="1377"/>
      <c r="U42" s="1378"/>
      <c r="V42" s="268"/>
      <c r="W42" s="269"/>
    </row>
    <row r="43" spans="2:23" s="245" customFormat="1" ht="17" thickBot="1" x14ac:dyDescent="0.25">
      <c r="B43" s="263"/>
      <c r="C43" s="264"/>
      <c r="D43" s="1334"/>
      <c r="E43" s="1334"/>
      <c r="F43" s="1334"/>
      <c r="G43" s="1334"/>
      <c r="H43" s="1334"/>
      <c r="I43" s="1335"/>
      <c r="J43" s="1379"/>
      <c r="K43" s="1380"/>
      <c r="L43" s="1380"/>
      <c r="M43" s="1380"/>
      <c r="N43" s="1380"/>
      <c r="O43" s="1380"/>
      <c r="P43" s="1380"/>
      <c r="Q43" s="1380"/>
      <c r="R43" s="1380"/>
      <c r="S43" s="1380"/>
      <c r="T43" s="1380"/>
      <c r="U43" s="1381"/>
      <c r="V43" s="268"/>
      <c r="W43" s="269"/>
    </row>
    <row r="44" spans="2:23" s="245" customFormat="1" ht="12" customHeight="1" x14ac:dyDescent="0.2">
      <c r="B44" s="263"/>
      <c r="C44" s="264"/>
      <c r="D44" s="267"/>
      <c r="E44" s="267"/>
      <c r="F44" s="266"/>
      <c r="G44" s="266"/>
      <c r="H44" s="266"/>
      <c r="I44" s="266"/>
      <c r="J44" s="267"/>
      <c r="K44" s="268"/>
      <c r="L44" s="268"/>
      <c r="M44" s="268"/>
      <c r="N44" s="268"/>
      <c r="O44" s="268"/>
      <c r="P44" s="268"/>
      <c r="Q44" s="268"/>
      <c r="R44" s="268"/>
      <c r="S44" s="268"/>
      <c r="T44" s="268"/>
      <c r="U44" s="268"/>
      <c r="V44" s="268"/>
      <c r="W44" s="269"/>
    </row>
    <row r="45" spans="2:23" s="245" customFormat="1" ht="16" x14ac:dyDescent="0.2">
      <c r="B45" s="299"/>
      <c r="C45" s="268"/>
      <c r="D45" s="282" t="s">
        <v>234</v>
      </c>
      <c r="E45" s="267"/>
      <c r="F45" s="267"/>
      <c r="G45" s="267"/>
      <c r="H45" s="267"/>
      <c r="I45" s="267"/>
      <c r="J45" s="268"/>
      <c r="K45" s="268"/>
      <c r="L45" s="268"/>
      <c r="M45" s="268"/>
      <c r="N45" s="268"/>
      <c r="O45" s="268"/>
      <c r="P45" s="268"/>
      <c r="Q45" s="268"/>
      <c r="R45" s="268"/>
      <c r="S45" s="268"/>
      <c r="T45" s="268"/>
      <c r="U45" s="268"/>
      <c r="V45" s="268"/>
      <c r="W45" s="269"/>
    </row>
    <row r="46" spans="2:23" s="245" customFormat="1" ht="23.25" customHeight="1" thickBot="1" x14ac:dyDescent="0.25">
      <c r="B46" s="263"/>
      <c r="C46" s="264"/>
      <c r="D46" s="1316" t="s">
        <v>235</v>
      </c>
      <c r="E46" s="1316"/>
      <c r="F46" s="1316"/>
      <c r="G46" s="1316"/>
      <c r="H46" s="1316"/>
      <c r="I46" s="1316"/>
      <c r="J46" s="1316"/>
      <c r="K46" s="1316"/>
      <c r="L46" s="1316"/>
      <c r="M46" s="1316"/>
      <c r="N46" s="1316"/>
      <c r="O46" s="1316"/>
      <c r="P46" s="300"/>
      <c r="Q46" s="300"/>
      <c r="R46" s="300"/>
      <c r="S46" s="300"/>
      <c r="T46" s="300"/>
      <c r="U46" s="300"/>
      <c r="V46" s="268"/>
      <c r="W46" s="269"/>
    </row>
    <row r="47" spans="2:23" s="245" customFormat="1" ht="52" thickBot="1" x14ac:dyDescent="0.25">
      <c r="B47" s="263"/>
      <c r="C47" s="264"/>
      <c r="D47" s="489" t="s">
        <v>29</v>
      </c>
      <c r="E47" s="490" t="s">
        <v>45</v>
      </c>
      <c r="F47" s="490" t="s">
        <v>31</v>
      </c>
      <c r="G47" s="490" t="s">
        <v>32</v>
      </c>
      <c r="H47" s="491" t="s">
        <v>33</v>
      </c>
      <c r="I47" s="492" t="s">
        <v>34</v>
      </c>
      <c r="J47" s="333"/>
      <c r="K47" s="333"/>
      <c r="L47" s="333"/>
      <c r="M47" s="333"/>
      <c r="N47" s="333"/>
      <c r="O47" s="333"/>
      <c r="P47" s="333"/>
      <c r="Q47" s="333"/>
      <c r="R47" s="333"/>
      <c r="S47" s="333"/>
      <c r="T47" s="333"/>
      <c r="U47" s="333"/>
      <c r="V47" s="268"/>
      <c r="W47" s="269"/>
    </row>
    <row r="48" spans="2:23" s="245" customFormat="1" ht="18.75" customHeight="1" x14ac:dyDescent="0.2">
      <c r="B48" s="263"/>
      <c r="C48" s="264"/>
      <c r="D48" s="452" t="str">
        <f>IF('DATOS (3)'!A58&lt;&gt;"",'DATOS (3)'!A58,"")</f>
        <v>Llanta 350-20</v>
      </c>
      <c r="E48" s="454">
        <f>IF('DATOS (3)'!B58&lt;&gt;"",'DATOS (3)'!B58,"")</f>
        <v>1239</v>
      </c>
      <c r="F48" s="454">
        <f>IF('DATOS (3)'!C58&lt;&gt;"",'DATOS (3)'!C58,"")</f>
        <v>2850</v>
      </c>
      <c r="G48" s="454">
        <f>IF('DATOS (3)'!D58&lt;&gt;"",'DATOS (3)'!D58,"")</f>
        <v>4275</v>
      </c>
      <c r="H48" s="486">
        <f>IF('DATOS (3)'!E58&lt;&gt;"",'DATOS (3)'!E58,"")</f>
        <v>5557.5</v>
      </c>
      <c r="I48" s="488">
        <f>IF('DATOS (3)'!F58&lt;&gt;"",'DATOS (3)'!F58,"")</f>
        <v>6946.875</v>
      </c>
      <c r="J48" s="333"/>
      <c r="K48" s="333"/>
      <c r="L48" s="333"/>
      <c r="M48" s="333"/>
      <c r="N48" s="333"/>
      <c r="O48" s="333"/>
      <c r="P48" s="333"/>
      <c r="Q48" s="333"/>
      <c r="R48" s="333"/>
      <c r="S48" s="333"/>
      <c r="T48" s="333"/>
      <c r="U48" s="333"/>
      <c r="V48" s="268"/>
      <c r="W48" s="269"/>
    </row>
    <row r="49" spans="2:23" s="245" customFormat="1" ht="18.75" customHeight="1" x14ac:dyDescent="0.2">
      <c r="B49" s="263"/>
      <c r="C49" s="264"/>
      <c r="D49" s="452" t="str">
        <f>IF('DATOS (3)'!A59&lt;&gt;"",'DATOS (3)'!A59,"")</f>
        <v>Llanta 110/90-10</v>
      </c>
      <c r="E49" s="454">
        <f>IF('DATOS (3)'!B59&lt;&gt;"",'DATOS (3)'!B59,"")</f>
        <v>1139</v>
      </c>
      <c r="F49" s="454">
        <f>IF('DATOS (3)'!C59&lt;&gt;"",'DATOS (3)'!C59,"")</f>
        <v>2600</v>
      </c>
      <c r="G49" s="454">
        <f>IF('DATOS (3)'!D59&lt;&gt;"",'DATOS (3)'!D59,"")</f>
        <v>3900</v>
      </c>
      <c r="H49" s="486">
        <f>IF('DATOS (3)'!E59&lt;&gt;"",'DATOS (3)'!E59,"")</f>
        <v>5070</v>
      </c>
      <c r="I49" s="487">
        <f>IF('DATOS (3)'!F59&lt;&gt;"",'DATOS (3)'!F59,"")</f>
        <v>6337.5</v>
      </c>
      <c r="J49" s="333"/>
      <c r="K49" s="333"/>
      <c r="L49" s="333"/>
      <c r="M49" s="333"/>
      <c r="N49" s="333"/>
      <c r="O49" s="333"/>
      <c r="P49" s="333"/>
      <c r="Q49" s="333"/>
      <c r="R49" s="333"/>
      <c r="S49" s="333"/>
      <c r="T49" s="333"/>
      <c r="U49" s="333"/>
      <c r="V49" s="268"/>
      <c r="W49" s="269"/>
    </row>
    <row r="50" spans="2:23" s="245" customFormat="1" ht="18.75" customHeight="1" x14ac:dyDescent="0.2">
      <c r="B50" s="263"/>
      <c r="C50" s="264"/>
      <c r="D50" s="452" t="str">
        <f>IF('DATOS (3)'!A60&lt;&gt;"",'DATOS (3)'!A60,"")</f>
        <v>Llanta 110/90-13</v>
      </c>
      <c r="E50" s="454">
        <f>IF('DATOS (3)'!B60&lt;&gt;"",'DATOS (3)'!B60,"")</f>
        <v>879</v>
      </c>
      <c r="F50" s="454">
        <f>IF('DATOS (3)'!C60&lt;&gt;"",'DATOS (3)'!C60,"")</f>
        <v>2100</v>
      </c>
      <c r="G50" s="454">
        <f>IF('DATOS (3)'!D60&lt;&gt;"",'DATOS (3)'!D60,"")</f>
        <v>3150</v>
      </c>
      <c r="H50" s="486">
        <f>IF('DATOS (3)'!E60&lt;&gt;"",'DATOS (3)'!E60,"")</f>
        <v>4095</v>
      </c>
      <c r="I50" s="487">
        <f>IF('DATOS (3)'!F60&lt;&gt;"",'DATOS (3)'!F60,"")</f>
        <v>5118.75</v>
      </c>
      <c r="J50" s="333"/>
      <c r="K50" s="333"/>
      <c r="L50" s="333"/>
      <c r="M50" s="333"/>
      <c r="N50" s="333"/>
      <c r="O50" s="333"/>
      <c r="P50" s="333"/>
      <c r="Q50" s="333"/>
      <c r="R50" s="333"/>
      <c r="S50" s="333"/>
      <c r="T50" s="333"/>
      <c r="U50" s="333"/>
      <c r="V50" s="268"/>
      <c r="W50" s="269"/>
    </row>
    <row r="51" spans="2:23" s="245" customFormat="1" ht="18.75" customHeight="1" x14ac:dyDescent="0.2">
      <c r="B51" s="263"/>
      <c r="C51" s="264"/>
      <c r="D51" s="452" t="str">
        <f>IF('DATOS (3)'!A61&lt;&gt;"",'DATOS (3)'!A61,"")</f>
        <v>Otras llantas</v>
      </c>
      <c r="E51" s="454">
        <f>IF('DATOS (3)'!B61&lt;&gt;"",'DATOS (3)'!B61,"")</f>
        <v>6000</v>
      </c>
      <c r="F51" s="454">
        <f>IF('DATOS (3)'!C61&lt;&gt;"",'DATOS (3)'!C61,"")</f>
        <v>12000</v>
      </c>
      <c r="G51" s="454">
        <f>IF('DATOS (3)'!D61&lt;&gt;"",'DATOS (3)'!D61,"")</f>
        <v>18000</v>
      </c>
      <c r="H51" s="486">
        <f>IF('DATOS (3)'!E61&lt;&gt;"",'DATOS (3)'!E61,"")</f>
        <v>23400</v>
      </c>
      <c r="I51" s="487">
        <f>IF('DATOS (3)'!F61&lt;&gt;"",'DATOS (3)'!F61,"")</f>
        <v>29250</v>
      </c>
      <c r="J51" s="333"/>
      <c r="K51" s="333"/>
      <c r="L51" s="333"/>
      <c r="M51" s="333"/>
      <c r="N51" s="333"/>
      <c r="O51" s="333"/>
      <c r="P51" s="333"/>
      <c r="Q51" s="333"/>
      <c r="R51" s="333"/>
      <c r="S51" s="333"/>
      <c r="T51" s="333"/>
      <c r="U51" s="333"/>
      <c r="V51" s="268"/>
      <c r="W51" s="269"/>
    </row>
    <row r="52" spans="2:23" s="245" customFormat="1" ht="10.5" customHeight="1" thickBot="1" x14ac:dyDescent="0.25">
      <c r="B52" s="263"/>
      <c r="C52" s="264"/>
      <c r="D52" s="267"/>
      <c r="E52" s="266"/>
      <c r="F52" s="266"/>
      <c r="G52" s="266"/>
      <c r="H52" s="266"/>
      <c r="I52" s="267"/>
      <c r="J52" s="268"/>
      <c r="K52" s="268"/>
      <c r="L52" s="268"/>
      <c r="M52" s="268"/>
      <c r="N52" s="268"/>
      <c r="O52" s="268"/>
      <c r="P52" s="268"/>
      <c r="Q52" s="268"/>
      <c r="R52" s="268"/>
      <c r="S52" s="268"/>
      <c r="T52" s="268"/>
      <c r="U52" s="268"/>
      <c r="V52" s="268"/>
      <c r="W52" s="269"/>
    </row>
    <row r="53" spans="2:23" s="245" customFormat="1" ht="29.25" customHeight="1" thickBot="1" x14ac:dyDescent="0.25">
      <c r="B53" s="263"/>
      <c r="C53" s="281" t="s">
        <v>236</v>
      </c>
      <c r="D53" s="282" t="s">
        <v>237</v>
      </c>
      <c r="E53" s="267"/>
      <c r="F53" s="283"/>
      <c r="G53" s="282"/>
      <c r="H53" s="267"/>
      <c r="I53" s="283"/>
      <c r="J53" s="282"/>
      <c r="K53" s="267"/>
      <c r="L53" s="283"/>
      <c r="M53" s="282"/>
      <c r="N53" s="267"/>
      <c r="O53" s="283"/>
      <c r="P53" s="283"/>
      <c r="Q53" s="283"/>
      <c r="R53" s="283"/>
      <c r="S53" s="283"/>
      <c r="T53" s="283"/>
      <c r="U53" s="283"/>
      <c r="V53" s="282"/>
      <c r="W53" s="269"/>
    </row>
    <row r="54" spans="2:23" s="245" customFormat="1" ht="17" thickBot="1" x14ac:dyDescent="0.25">
      <c r="B54" s="263"/>
      <c r="C54" s="264"/>
      <c r="D54" s="284" t="s">
        <v>238</v>
      </c>
      <c r="E54" s="285"/>
      <c r="F54" s="285"/>
      <c r="G54" s="285"/>
      <c r="H54" s="285"/>
      <c r="I54" s="302"/>
      <c r="J54" s="303" t="s">
        <v>239</v>
      </c>
      <c r="K54" s="304"/>
      <c r="L54" s="304"/>
      <c r="M54" s="304"/>
      <c r="N54" s="304"/>
      <c r="O54" s="298"/>
      <c r="P54" s="298"/>
      <c r="Q54" s="298"/>
      <c r="R54" s="298"/>
      <c r="S54" s="298"/>
      <c r="T54" s="298"/>
      <c r="U54" s="305"/>
      <c r="V54" s="306"/>
      <c r="W54" s="269"/>
    </row>
    <row r="55" spans="2:23" s="245" customFormat="1" ht="19.5" customHeight="1" thickBot="1" x14ac:dyDescent="0.25">
      <c r="B55" s="263"/>
      <c r="C55" s="264"/>
      <c r="D55" s="1334" t="str">
        <f>IF('DATOS (3)'!B63="Opción Crecimiento",'DATOS (3)'!C63,"")</f>
        <v>wqersgsdfrgwhdh</v>
      </c>
      <c r="E55" s="1334"/>
      <c r="F55" s="1334"/>
      <c r="G55" s="1334"/>
      <c r="H55" s="1334"/>
      <c r="I55" s="1335"/>
      <c r="J55" s="1006" t="str">
        <f>IF('DATOS (3)'!B63="Opción Disminución",'DATOS (3)'!C63,"")</f>
        <v/>
      </c>
      <c r="K55" s="1007"/>
      <c r="L55" s="1007"/>
      <c r="M55" s="1007"/>
      <c r="N55" s="1007"/>
      <c r="O55" s="1007"/>
      <c r="P55" s="1007"/>
      <c r="Q55" s="1007"/>
      <c r="R55" s="1007"/>
      <c r="S55" s="1007"/>
      <c r="T55" s="1007"/>
      <c r="U55" s="1336"/>
      <c r="V55" s="1343"/>
      <c r="W55" s="269"/>
    </row>
    <row r="56" spans="2:23" s="245" customFormat="1" ht="19.5" customHeight="1" thickBot="1" x14ac:dyDescent="0.25">
      <c r="B56" s="263"/>
      <c r="C56" s="264"/>
      <c r="D56" s="1334"/>
      <c r="E56" s="1334"/>
      <c r="F56" s="1334"/>
      <c r="G56" s="1334"/>
      <c r="H56" s="1334"/>
      <c r="I56" s="1335"/>
      <c r="J56" s="1337"/>
      <c r="K56" s="1338"/>
      <c r="L56" s="1338"/>
      <c r="M56" s="1338"/>
      <c r="N56" s="1338"/>
      <c r="O56" s="1338"/>
      <c r="P56" s="1338"/>
      <c r="Q56" s="1338"/>
      <c r="R56" s="1338"/>
      <c r="S56" s="1338"/>
      <c r="T56" s="1338"/>
      <c r="U56" s="1339"/>
      <c r="V56" s="1343"/>
      <c r="W56" s="269"/>
    </row>
    <row r="57" spans="2:23" s="245" customFormat="1" ht="19.5" customHeight="1" thickBot="1" x14ac:dyDescent="0.25">
      <c r="B57" s="263"/>
      <c r="C57" s="264"/>
      <c r="D57" s="1334"/>
      <c r="E57" s="1334"/>
      <c r="F57" s="1334"/>
      <c r="G57" s="1334"/>
      <c r="H57" s="1334"/>
      <c r="I57" s="1335"/>
      <c r="J57" s="1340"/>
      <c r="K57" s="1341"/>
      <c r="L57" s="1341"/>
      <c r="M57" s="1341"/>
      <c r="N57" s="1341"/>
      <c r="O57" s="1341"/>
      <c r="P57" s="1341"/>
      <c r="Q57" s="1341"/>
      <c r="R57" s="1341"/>
      <c r="S57" s="1341"/>
      <c r="T57" s="1341"/>
      <c r="U57" s="1342"/>
      <c r="V57" s="1343"/>
      <c r="W57" s="269"/>
    </row>
    <row r="58" spans="2:23" s="245" customFormat="1" ht="22.5" customHeight="1" thickBot="1" x14ac:dyDescent="0.25">
      <c r="B58" s="263"/>
      <c r="C58" s="281" t="s">
        <v>240</v>
      </c>
      <c r="D58" s="282" t="s">
        <v>47</v>
      </c>
      <c r="E58" s="267"/>
      <c r="F58" s="283"/>
      <c r="G58" s="282"/>
      <c r="H58" s="267"/>
      <c r="I58" s="283"/>
      <c r="J58" s="282"/>
      <c r="K58" s="267"/>
      <c r="L58" s="283"/>
      <c r="M58" s="282"/>
      <c r="N58" s="267"/>
      <c r="O58" s="283"/>
      <c r="P58" s="283"/>
      <c r="Q58" s="283"/>
      <c r="R58" s="283"/>
      <c r="S58" s="283"/>
      <c r="T58" s="283"/>
      <c r="U58" s="283"/>
      <c r="V58" s="282"/>
      <c r="W58" s="269"/>
    </row>
    <row r="59" spans="2:23" s="245" customFormat="1" ht="17" thickBot="1" x14ac:dyDescent="0.25">
      <c r="B59" s="263"/>
      <c r="C59" s="264"/>
      <c r="D59" s="284" t="s">
        <v>241</v>
      </c>
      <c r="E59" s="285"/>
      <c r="F59" s="285"/>
      <c r="G59" s="285"/>
      <c r="H59" s="285"/>
      <c r="I59" s="298"/>
      <c r="J59" s="1355" t="s">
        <v>242</v>
      </c>
      <c r="K59" s="1356"/>
      <c r="L59" s="1356"/>
      <c r="M59" s="1356"/>
      <c r="N59" s="1356"/>
      <c r="O59" s="1356"/>
      <c r="P59" s="1356"/>
      <c r="Q59" s="1356"/>
      <c r="R59" s="1356"/>
      <c r="S59" s="1356"/>
      <c r="T59" s="1356"/>
      <c r="U59" s="1357"/>
      <c r="V59" s="307"/>
      <c r="W59" s="269"/>
    </row>
    <row r="60" spans="2:23" s="245" customFormat="1" ht="18.75" customHeight="1" thickBot="1" x14ac:dyDescent="0.25">
      <c r="B60" s="263"/>
      <c r="C60" s="264"/>
      <c r="D60" s="1334" t="str">
        <f>IF('DATOS (3)'!B66="Opción Crecimiento",'DATOS (3)'!C66,"")</f>
        <v>sdfsdfsdfgsdfg</v>
      </c>
      <c r="E60" s="1334"/>
      <c r="F60" s="1334"/>
      <c r="G60" s="1334"/>
      <c r="H60" s="1334"/>
      <c r="I60" s="1335"/>
      <c r="J60" s="1006" t="str">
        <f>IF('DATOS (3)'!B66="Opción Disminución",'DATOS (3)'!C66,"")</f>
        <v/>
      </c>
      <c r="K60" s="1007"/>
      <c r="L60" s="1007"/>
      <c r="M60" s="1007"/>
      <c r="N60" s="1007"/>
      <c r="O60" s="1007"/>
      <c r="P60" s="1007"/>
      <c r="Q60" s="1007"/>
      <c r="R60" s="1007"/>
      <c r="S60" s="1007"/>
      <c r="T60" s="1007"/>
      <c r="U60" s="1336"/>
      <c r="V60" s="1343"/>
      <c r="W60" s="269"/>
    </row>
    <row r="61" spans="2:23" s="245" customFormat="1" ht="18.75" customHeight="1" thickBot="1" x14ac:dyDescent="0.25">
      <c r="B61" s="263"/>
      <c r="C61" s="264"/>
      <c r="D61" s="1334"/>
      <c r="E61" s="1334"/>
      <c r="F61" s="1334"/>
      <c r="G61" s="1334"/>
      <c r="H61" s="1334"/>
      <c r="I61" s="1335"/>
      <c r="J61" s="1337"/>
      <c r="K61" s="1338"/>
      <c r="L61" s="1338"/>
      <c r="M61" s="1338"/>
      <c r="N61" s="1338"/>
      <c r="O61" s="1338"/>
      <c r="P61" s="1338"/>
      <c r="Q61" s="1338"/>
      <c r="R61" s="1338"/>
      <c r="S61" s="1338"/>
      <c r="T61" s="1338"/>
      <c r="U61" s="1339"/>
      <c r="V61" s="1343"/>
      <c r="W61" s="269"/>
    </row>
    <row r="62" spans="2:23" s="245" customFormat="1" ht="18.75" customHeight="1" thickBot="1" x14ac:dyDescent="0.25">
      <c r="B62" s="263"/>
      <c r="C62" s="264"/>
      <c r="D62" s="1334"/>
      <c r="E62" s="1334"/>
      <c r="F62" s="1334"/>
      <c r="G62" s="1334"/>
      <c r="H62" s="1334"/>
      <c r="I62" s="1335"/>
      <c r="J62" s="1340"/>
      <c r="K62" s="1341"/>
      <c r="L62" s="1341"/>
      <c r="M62" s="1341"/>
      <c r="N62" s="1341"/>
      <c r="O62" s="1341"/>
      <c r="P62" s="1341"/>
      <c r="Q62" s="1341"/>
      <c r="R62" s="1341"/>
      <c r="S62" s="1341"/>
      <c r="T62" s="1341"/>
      <c r="U62" s="1342"/>
      <c r="V62" s="1343"/>
      <c r="W62" s="269"/>
    </row>
    <row r="63" spans="2:23" s="245" customFormat="1" ht="24" customHeight="1" thickBot="1" x14ac:dyDescent="0.25">
      <c r="B63" s="263"/>
      <c r="C63" s="281" t="s">
        <v>243</v>
      </c>
      <c r="D63" s="282" t="s">
        <v>64</v>
      </c>
      <c r="E63" s="267"/>
      <c r="F63" s="267"/>
      <c r="G63" s="267"/>
      <c r="H63" s="266"/>
      <c r="I63" s="267"/>
      <c r="J63" s="268"/>
      <c r="K63" s="268"/>
      <c r="L63" s="268"/>
      <c r="M63" s="268"/>
      <c r="N63" s="268"/>
      <c r="O63" s="268"/>
      <c r="P63" s="268"/>
      <c r="Q63" s="268"/>
      <c r="R63" s="268"/>
      <c r="S63" s="268"/>
      <c r="T63" s="268"/>
      <c r="U63" s="268"/>
      <c r="V63" s="268"/>
      <c r="W63" s="269"/>
    </row>
    <row r="64" spans="2:23" s="245" customFormat="1" ht="17" thickBot="1" x14ac:dyDescent="0.25">
      <c r="B64" s="263"/>
      <c r="C64" s="264"/>
      <c r="D64" s="308" t="s">
        <v>244</v>
      </c>
      <c r="E64" s="309"/>
      <c r="F64" s="309"/>
      <c r="G64" s="309"/>
      <c r="H64" s="310"/>
      <c r="I64" s="309"/>
      <c r="J64" s="311"/>
      <c r="K64" s="311"/>
      <c r="L64" s="311"/>
      <c r="M64" s="311"/>
      <c r="N64" s="311"/>
      <c r="O64" s="311"/>
      <c r="P64" s="311"/>
      <c r="Q64" s="311"/>
      <c r="R64" s="311"/>
      <c r="S64" s="311"/>
      <c r="T64" s="311"/>
      <c r="U64" s="312"/>
      <c r="V64" s="268"/>
      <c r="W64" s="269"/>
    </row>
    <row r="65" spans="2:27" s="245" customFormat="1" ht="18" customHeight="1" x14ac:dyDescent="0.2">
      <c r="B65" s="263"/>
      <c r="C65" s="264"/>
      <c r="D65" s="1003" t="str">
        <f>CONCATENATE('DATOS (3)'!C69)</f>
        <v/>
      </c>
      <c r="E65" s="1004"/>
      <c r="F65" s="1004"/>
      <c r="G65" s="1004"/>
      <c r="H65" s="1004"/>
      <c r="I65" s="1004"/>
      <c r="J65" s="1004"/>
      <c r="K65" s="1004"/>
      <c r="L65" s="1004"/>
      <c r="M65" s="1004"/>
      <c r="N65" s="1004"/>
      <c r="O65" s="1004"/>
      <c r="P65" s="1004"/>
      <c r="Q65" s="1004"/>
      <c r="R65" s="1004"/>
      <c r="S65" s="1004"/>
      <c r="T65" s="1004"/>
      <c r="U65" s="1345"/>
      <c r="V65" s="268"/>
      <c r="W65" s="269"/>
    </row>
    <row r="66" spans="2:27" s="245" customFormat="1" ht="18" customHeight="1" thickBot="1" x14ac:dyDescent="0.25">
      <c r="B66" s="263"/>
      <c r="C66" s="264"/>
      <c r="D66" s="1346"/>
      <c r="E66" s="1347"/>
      <c r="F66" s="1347"/>
      <c r="G66" s="1347"/>
      <c r="H66" s="1347"/>
      <c r="I66" s="1347"/>
      <c r="J66" s="1347"/>
      <c r="K66" s="1347"/>
      <c r="L66" s="1347"/>
      <c r="M66" s="1347"/>
      <c r="N66" s="1347"/>
      <c r="O66" s="1347"/>
      <c r="P66" s="1347"/>
      <c r="Q66" s="1347"/>
      <c r="R66" s="1347"/>
      <c r="S66" s="1347"/>
      <c r="T66" s="1347"/>
      <c r="U66" s="1348"/>
      <c r="V66" s="268"/>
      <c r="W66" s="269"/>
    </row>
    <row r="67" spans="2:27" s="245" customFormat="1" ht="11.25" customHeight="1" thickBot="1" x14ac:dyDescent="0.25">
      <c r="B67" s="313"/>
      <c r="C67" s="277"/>
      <c r="D67" s="276"/>
      <c r="E67" s="276"/>
      <c r="F67" s="276"/>
      <c r="G67" s="276"/>
      <c r="H67" s="276"/>
      <c r="I67" s="276"/>
      <c r="J67" s="277"/>
      <c r="K67" s="277"/>
      <c r="L67" s="277"/>
      <c r="M67" s="277"/>
      <c r="N67" s="277"/>
      <c r="O67" s="277"/>
      <c r="P67" s="277"/>
      <c r="Q67" s="277"/>
      <c r="R67" s="277"/>
      <c r="S67" s="277"/>
      <c r="T67" s="277"/>
      <c r="U67" s="277"/>
      <c r="V67" s="277"/>
      <c r="W67" s="278"/>
      <c r="AA67" s="245" t="s">
        <v>245</v>
      </c>
    </row>
    <row r="68" spans="2:27" s="245" customFormat="1" ht="28.5" customHeight="1" thickTop="1" x14ac:dyDescent="0.25">
      <c r="B68" s="279"/>
      <c r="C68" s="280">
        <v>3</v>
      </c>
      <c r="D68" s="258" t="s">
        <v>66</v>
      </c>
      <c r="E68" s="280"/>
      <c r="F68" s="280"/>
      <c r="G68" s="257"/>
      <c r="H68" s="257"/>
      <c r="I68" s="259"/>
      <c r="J68" s="259"/>
      <c r="K68" s="259"/>
      <c r="L68" s="260"/>
      <c r="M68" s="260"/>
      <c r="N68" s="260"/>
      <c r="O68" s="260"/>
      <c r="P68" s="260"/>
      <c r="Q68" s="260"/>
      <c r="R68" s="260"/>
      <c r="S68" s="260"/>
      <c r="T68" s="260"/>
      <c r="U68" s="260"/>
      <c r="V68" s="261"/>
      <c r="W68" s="262"/>
    </row>
    <row r="69" spans="2:27" ht="21" customHeight="1" x14ac:dyDescent="0.2">
      <c r="B69" s="314"/>
      <c r="C69" s="315"/>
      <c r="D69" s="1349" t="str">
        <f>CONCATENATE('DATOS (3)'!C72)</f>
        <v/>
      </c>
      <c r="E69" s="1350"/>
      <c r="F69" s="1350"/>
      <c r="G69" s="1350"/>
      <c r="H69" s="1350"/>
      <c r="I69" s="1350"/>
      <c r="J69" s="1350"/>
      <c r="K69" s="1350"/>
      <c r="L69" s="1350"/>
      <c r="M69" s="1350"/>
      <c r="N69" s="1350"/>
      <c r="O69" s="1350"/>
      <c r="P69" s="1350"/>
      <c r="Q69" s="1350"/>
      <c r="R69" s="1350"/>
      <c r="S69" s="1350"/>
      <c r="T69" s="1350"/>
      <c r="U69" s="1351"/>
      <c r="V69" s="315"/>
      <c r="W69" s="316"/>
    </row>
    <row r="70" spans="2:27" ht="21" customHeight="1" x14ac:dyDescent="0.2">
      <c r="B70" s="314"/>
      <c r="C70" s="315"/>
      <c r="D70" s="1349"/>
      <c r="E70" s="1350"/>
      <c r="F70" s="1350"/>
      <c r="G70" s="1350"/>
      <c r="H70" s="1350"/>
      <c r="I70" s="1350"/>
      <c r="J70" s="1350"/>
      <c r="K70" s="1350"/>
      <c r="L70" s="1350"/>
      <c r="M70" s="1350"/>
      <c r="N70" s="1350"/>
      <c r="O70" s="1350"/>
      <c r="P70" s="1350"/>
      <c r="Q70" s="1350"/>
      <c r="R70" s="1350"/>
      <c r="S70" s="1350"/>
      <c r="T70" s="1350"/>
      <c r="U70" s="1351"/>
      <c r="V70" s="315"/>
      <c r="W70" s="316"/>
    </row>
    <row r="71" spans="2:27" ht="21" customHeight="1" thickBot="1" x14ac:dyDescent="0.25">
      <c r="B71" s="314"/>
      <c r="C71" s="315"/>
      <c r="D71" s="1352"/>
      <c r="E71" s="1353"/>
      <c r="F71" s="1353"/>
      <c r="G71" s="1353"/>
      <c r="H71" s="1353"/>
      <c r="I71" s="1353"/>
      <c r="J71" s="1353"/>
      <c r="K71" s="1353"/>
      <c r="L71" s="1353"/>
      <c r="M71" s="1353"/>
      <c r="N71" s="1353"/>
      <c r="O71" s="1353"/>
      <c r="P71" s="1353"/>
      <c r="Q71" s="1353"/>
      <c r="R71" s="1353"/>
      <c r="S71" s="1353"/>
      <c r="T71" s="1353"/>
      <c r="U71" s="1354"/>
      <c r="V71" s="315"/>
      <c r="W71" s="316"/>
    </row>
    <row r="72" spans="2:27" ht="16" thickBot="1" x14ac:dyDescent="0.25">
      <c r="B72" s="317"/>
      <c r="C72" s="318"/>
      <c r="D72" s="319"/>
      <c r="E72" s="319"/>
      <c r="F72" s="319"/>
      <c r="G72" s="319"/>
      <c r="H72" s="319"/>
      <c r="I72" s="319"/>
      <c r="J72" s="318"/>
      <c r="K72" s="318"/>
      <c r="L72" s="318"/>
      <c r="M72" s="318"/>
      <c r="N72" s="318"/>
      <c r="O72" s="318"/>
      <c r="P72" s="318"/>
      <c r="Q72" s="318"/>
      <c r="R72" s="318"/>
      <c r="S72" s="318"/>
      <c r="T72" s="318"/>
      <c r="U72" s="318"/>
      <c r="V72" s="318"/>
      <c r="W72" s="320"/>
    </row>
    <row r="73" spans="2:27" ht="16" thickTop="1" x14ac:dyDescent="0.2"/>
    <row r="74" spans="2:27" ht="25.5" customHeight="1" x14ac:dyDescent="0.2">
      <c r="B74" s="252"/>
      <c r="C74" s="252"/>
      <c r="D74" s="1313" t="s">
        <v>70</v>
      </c>
      <c r="E74" s="1313"/>
      <c r="F74" s="1313"/>
      <c r="G74" s="1313"/>
      <c r="H74" s="1313"/>
      <c r="I74" s="1313"/>
      <c r="J74" s="1313"/>
      <c r="K74" s="1313"/>
      <c r="L74" s="1313"/>
      <c r="M74" s="1313"/>
      <c r="N74" s="1313"/>
      <c r="O74" s="1313"/>
      <c r="P74" s="253"/>
      <c r="Q74" s="253"/>
      <c r="R74" s="253"/>
      <c r="S74" s="253"/>
      <c r="T74" s="253"/>
      <c r="U74" s="253"/>
      <c r="V74" s="252"/>
      <c r="W74" s="252"/>
    </row>
    <row r="75" spans="2:27" ht="9.75" customHeight="1" thickBot="1" x14ac:dyDescent="0.25">
      <c r="D75" s="321"/>
    </row>
    <row r="76" spans="2:27" ht="26.25" customHeight="1" thickTop="1" x14ac:dyDescent="0.25">
      <c r="B76" s="279"/>
      <c r="C76" s="280">
        <v>1</v>
      </c>
      <c r="D76" s="258" t="s">
        <v>71</v>
      </c>
      <c r="E76" s="280"/>
      <c r="F76" s="280"/>
      <c r="G76" s="257"/>
      <c r="H76" s="257"/>
      <c r="I76" s="259"/>
      <c r="J76" s="259"/>
      <c r="K76" s="259"/>
      <c r="L76" s="260"/>
      <c r="M76" s="260"/>
      <c r="N76" s="260"/>
      <c r="O76" s="260"/>
      <c r="P76" s="260"/>
      <c r="Q76" s="260"/>
      <c r="R76" s="260"/>
      <c r="S76" s="260"/>
      <c r="T76" s="260"/>
      <c r="U76" s="260"/>
      <c r="V76" s="261"/>
      <c r="W76" s="262"/>
    </row>
    <row r="77" spans="2:27" ht="17.25" customHeight="1" x14ac:dyDescent="0.2">
      <c r="B77" s="314"/>
      <c r="C77" s="315"/>
      <c r="D77" s="282" t="s">
        <v>246</v>
      </c>
      <c r="E77" s="322"/>
      <c r="F77" s="323"/>
      <c r="G77" s="324">
        <f>'DATOS (3)'!F75</f>
        <v>0.4</v>
      </c>
      <c r="H77" s="322"/>
      <c r="I77" s="322"/>
      <c r="J77" s="315"/>
      <c r="K77" s="315"/>
      <c r="L77" s="315"/>
      <c r="M77" s="315"/>
      <c r="N77" s="315"/>
      <c r="O77" s="315"/>
      <c r="P77" s="315"/>
      <c r="Q77" s="315"/>
      <c r="R77" s="315"/>
      <c r="S77" s="315"/>
      <c r="T77" s="315"/>
      <c r="U77" s="315"/>
      <c r="V77" s="315"/>
      <c r="W77" s="316"/>
    </row>
    <row r="78" spans="2:27" ht="17.25" customHeight="1" x14ac:dyDescent="0.2">
      <c r="B78" s="314"/>
      <c r="C78" s="315"/>
      <c r="D78" s="282" t="s">
        <v>247</v>
      </c>
      <c r="E78" s="322"/>
      <c r="F78" s="323"/>
      <c r="G78" s="324">
        <f>'DATOS (3)'!F76</f>
        <v>0.3</v>
      </c>
      <c r="H78" s="323"/>
      <c r="I78" s="325" t="s">
        <v>74</v>
      </c>
      <c r="J78" s="322"/>
      <c r="K78" s="326"/>
      <c r="L78" s="326"/>
      <c r="M78" s="403" t="str">
        <f>'DATOS (3)'!I75</f>
        <v>15 DIAS</v>
      </c>
      <c r="N78" s="327"/>
      <c r="O78" s="328"/>
      <c r="P78" s="315"/>
      <c r="Q78" s="315"/>
      <c r="R78" s="315"/>
      <c r="S78" s="315"/>
      <c r="T78" s="315"/>
      <c r="U78" s="315"/>
      <c r="V78" s="315"/>
      <c r="W78" s="316"/>
    </row>
    <row r="79" spans="2:27" ht="10.5" customHeight="1" thickBot="1" x14ac:dyDescent="0.25">
      <c r="B79" s="314"/>
      <c r="C79" s="315"/>
      <c r="D79" s="322"/>
      <c r="E79" s="322"/>
      <c r="F79" s="322"/>
      <c r="G79" s="322"/>
      <c r="H79" s="322"/>
      <c r="I79" s="322"/>
      <c r="J79" s="315"/>
      <c r="K79" s="315"/>
      <c r="L79" s="315"/>
      <c r="M79" s="315"/>
      <c r="N79" s="315"/>
      <c r="O79" s="315"/>
      <c r="P79" s="315"/>
      <c r="Q79" s="315"/>
      <c r="R79" s="315"/>
      <c r="S79" s="315"/>
      <c r="T79" s="315"/>
      <c r="U79" s="315"/>
      <c r="V79" s="315"/>
      <c r="W79" s="316"/>
    </row>
    <row r="80" spans="2:27" ht="23.25" customHeight="1" thickTop="1" x14ac:dyDescent="0.25">
      <c r="B80" s="279"/>
      <c r="C80" s="280">
        <v>2</v>
      </c>
      <c r="D80" s="258" t="s">
        <v>75</v>
      </c>
      <c r="E80" s="280"/>
      <c r="F80" s="280"/>
      <c r="G80" s="257"/>
      <c r="H80" s="257"/>
      <c r="I80" s="259"/>
      <c r="J80" s="259"/>
      <c r="K80" s="259"/>
      <c r="L80" s="260"/>
      <c r="M80" s="260"/>
      <c r="N80" s="260"/>
      <c r="O80" s="260"/>
      <c r="P80" s="260"/>
      <c r="Q80" s="260"/>
      <c r="R80" s="260"/>
      <c r="S80" s="260"/>
      <c r="T80" s="260"/>
      <c r="U80" s="260"/>
      <c r="V80" s="261"/>
      <c r="W80" s="262"/>
    </row>
    <row r="81" spans="2:23" ht="18" customHeight="1" x14ac:dyDescent="0.2">
      <c r="B81" s="314"/>
      <c r="C81" s="315"/>
      <c r="D81" s="282" t="s">
        <v>246</v>
      </c>
      <c r="E81" s="322"/>
      <c r="F81" s="323"/>
      <c r="G81" s="324">
        <f>'DATOS (3)'!F78</f>
        <v>0.05</v>
      </c>
      <c r="H81" s="322"/>
      <c r="I81" s="322"/>
      <c r="J81" s="315"/>
      <c r="K81" s="315"/>
      <c r="L81" s="315"/>
      <c r="M81" s="315"/>
      <c r="N81" s="315"/>
      <c r="O81" s="315"/>
      <c r="P81" s="315"/>
      <c r="Q81" s="315"/>
      <c r="R81" s="315"/>
      <c r="S81" s="315"/>
      <c r="T81" s="315"/>
      <c r="U81" s="315"/>
      <c r="V81" s="315"/>
      <c r="W81" s="316"/>
    </row>
    <row r="82" spans="2:23" ht="18" customHeight="1" x14ac:dyDescent="0.2">
      <c r="B82" s="314"/>
      <c r="C82" s="315"/>
      <c r="D82" s="282" t="s">
        <v>247</v>
      </c>
      <c r="E82" s="322"/>
      <c r="F82" s="323"/>
      <c r="G82" s="324">
        <f>'DATOS (3)'!F79</f>
        <v>0.03</v>
      </c>
      <c r="H82" s="323"/>
      <c r="I82" s="325" t="s">
        <v>74</v>
      </c>
      <c r="J82" s="322"/>
      <c r="K82" s="326"/>
      <c r="L82" s="326"/>
      <c r="M82" s="403" t="str">
        <f>'DATOS (3)'!I79</f>
        <v>45 DIAS</v>
      </c>
      <c r="N82" s="327"/>
      <c r="O82" s="328"/>
      <c r="P82" s="315"/>
      <c r="Q82" s="315"/>
      <c r="R82" s="315"/>
      <c r="S82" s="315"/>
      <c r="T82" s="315"/>
      <c r="U82" s="315"/>
      <c r="V82" s="315"/>
      <c r="W82" s="316"/>
    </row>
    <row r="83" spans="2:23" ht="16" thickBot="1" x14ac:dyDescent="0.25">
      <c r="B83" s="317"/>
      <c r="C83" s="318"/>
      <c r="D83" s="319"/>
      <c r="E83" s="319"/>
      <c r="F83" s="319"/>
      <c r="G83" s="319"/>
      <c r="H83" s="319"/>
      <c r="I83" s="319"/>
      <c r="J83" s="318"/>
      <c r="K83" s="318"/>
      <c r="L83" s="318"/>
      <c r="M83" s="318"/>
      <c r="N83" s="318"/>
      <c r="O83" s="318"/>
      <c r="P83" s="318"/>
      <c r="Q83" s="318"/>
      <c r="R83" s="318"/>
      <c r="S83" s="318"/>
      <c r="T83" s="318"/>
      <c r="U83" s="318"/>
      <c r="V83" s="318"/>
      <c r="W83" s="320"/>
    </row>
    <row r="84" spans="2:23" ht="16" thickTop="1" x14ac:dyDescent="0.2">
      <c r="D84" s="321"/>
    </row>
    <row r="85" spans="2:23" ht="33" customHeight="1" x14ac:dyDescent="0.2">
      <c r="B85" s="252"/>
      <c r="C85" s="252"/>
      <c r="D85" s="1313" t="s">
        <v>77</v>
      </c>
      <c r="E85" s="1313"/>
      <c r="F85" s="1313"/>
      <c r="G85" s="1313"/>
      <c r="H85" s="1313"/>
      <c r="I85" s="1313"/>
      <c r="J85" s="1313"/>
      <c r="K85" s="1313"/>
      <c r="L85" s="1313"/>
      <c r="M85" s="1313"/>
      <c r="N85" s="1313"/>
      <c r="O85" s="1313"/>
      <c r="P85" s="253"/>
      <c r="Q85" s="253"/>
      <c r="R85" s="253"/>
      <c r="S85" s="253"/>
      <c r="T85" s="253"/>
      <c r="U85" s="253"/>
      <c r="V85" s="252"/>
      <c r="W85" s="252"/>
    </row>
    <row r="86" spans="2:23" ht="27" customHeight="1" x14ac:dyDescent="0.2">
      <c r="B86" s="329"/>
      <c r="C86" s="329"/>
      <c r="D86" s="1314" t="s">
        <v>248</v>
      </c>
      <c r="E86" s="1314"/>
      <c r="F86" s="1314"/>
      <c r="G86" s="1314"/>
      <c r="H86" s="1314"/>
      <c r="I86" s="1314"/>
      <c r="J86" s="1314"/>
      <c r="K86" s="1314"/>
      <c r="L86" s="1314"/>
      <c r="M86" s="1314"/>
      <c r="N86" s="1314"/>
      <c r="O86" s="1314"/>
      <c r="P86" s="1314"/>
      <c r="Q86" s="1314"/>
      <c r="R86" s="1314"/>
      <c r="S86" s="1314"/>
      <c r="T86" s="1314"/>
      <c r="U86" s="1314"/>
      <c r="V86" s="1314"/>
      <c r="W86" s="1314"/>
    </row>
    <row r="87" spans="2:23" ht="16" thickBot="1" x14ac:dyDescent="0.25">
      <c r="D87" s="321"/>
    </row>
    <row r="88" spans="2:23" ht="26.25" customHeight="1" thickTop="1" x14ac:dyDescent="0.25">
      <c r="B88" s="279"/>
      <c r="C88" s="280">
        <v>1</v>
      </c>
      <c r="D88" s="258" t="s">
        <v>78</v>
      </c>
      <c r="E88" s="280"/>
      <c r="F88" s="280"/>
      <c r="G88" s="257"/>
      <c r="H88" s="257"/>
      <c r="I88" s="259"/>
      <c r="J88" s="259"/>
      <c r="K88" s="259"/>
      <c r="L88" s="260"/>
      <c r="M88" s="260"/>
      <c r="N88" s="260"/>
      <c r="O88" s="260"/>
      <c r="P88" s="260"/>
      <c r="Q88" s="260"/>
      <c r="R88" s="260"/>
      <c r="S88" s="260"/>
      <c r="T88" s="260"/>
      <c r="U88" s="260"/>
      <c r="V88" s="261"/>
      <c r="W88" s="262"/>
    </row>
    <row r="89" spans="2:23" ht="9.75" customHeight="1" x14ac:dyDescent="0.25">
      <c r="B89" s="330"/>
      <c r="C89" s="331"/>
      <c r="D89" s="332"/>
      <c r="E89" s="331"/>
      <c r="F89" s="331"/>
      <c r="G89" s="333"/>
      <c r="H89" s="333"/>
      <c r="I89" s="334"/>
      <c r="J89" s="334"/>
      <c r="K89" s="334"/>
      <c r="L89" s="289"/>
      <c r="M89" s="289"/>
      <c r="N89" s="289"/>
      <c r="O89" s="289"/>
      <c r="P89" s="289"/>
      <c r="Q89" s="289"/>
      <c r="R89" s="289"/>
      <c r="S89" s="289"/>
      <c r="T89" s="289"/>
      <c r="U89" s="289"/>
      <c r="V89" s="268"/>
      <c r="W89" s="269"/>
    </row>
    <row r="90" spans="2:23" ht="16" x14ac:dyDescent="0.2">
      <c r="B90" s="314"/>
      <c r="C90" s="315"/>
      <c r="D90" s="282" t="s">
        <v>249</v>
      </c>
      <c r="E90" s="322"/>
      <c r="F90" s="322"/>
      <c r="G90" s="322"/>
      <c r="H90" s="322"/>
      <c r="I90" s="322"/>
      <c r="J90" s="315"/>
      <c r="K90" s="315"/>
      <c r="L90" s="315"/>
      <c r="M90" s="315"/>
      <c r="N90" s="315"/>
      <c r="O90" s="335"/>
      <c r="P90" s="335"/>
      <c r="Q90" s="335"/>
      <c r="R90" s="335"/>
      <c r="S90" s="335"/>
      <c r="T90" s="335"/>
      <c r="U90" s="335"/>
      <c r="V90" s="315"/>
      <c r="W90" s="316"/>
    </row>
    <row r="91" spans="2:23" ht="30" customHeight="1" x14ac:dyDescent="0.2">
      <c r="B91" s="314"/>
      <c r="C91" s="315"/>
      <c r="D91" s="1325" t="s">
        <v>80</v>
      </c>
      <c r="E91" s="1325"/>
      <c r="F91" s="1325"/>
      <c r="G91" s="1325"/>
      <c r="H91" s="1325"/>
      <c r="I91" s="1325"/>
      <c r="J91" s="1325"/>
      <c r="K91" s="1325"/>
      <c r="L91" s="1325"/>
      <c r="M91" s="1325"/>
      <c r="N91" s="1325"/>
      <c r="O91" s="1325"/>
      <c r="P91" s="336"/>
      <c r="Q91" s="336"/>
      <c r="R91" s="336"/>
      <c r="S91" s="336"/>
      <c r="T91" s="336"/>
      <c r="U91" s="336"/>
      <c r="V91" s="315"/>
      <c r="W91" s="316"/>
    </row>
    <row r="92" spans="2:23" ht="7.5" customHeight="1" thickBot="1" x14ac:dyDescent="0.25">
      <c r="B92" s="314"/>
      <c r="C92" s="315"/>
      <c r="D92" s="282"/>
      <c r="E92" s="322"/>
      <c r="F92" s="322"/>
      <c r="G92" s="322"/>
      <c r="H92" s="322"/>
      <c r="I92" s="322"/>
      <c r="J92" s="315"/>
      <c r="K92" s="315"/>
      <c r="L92" s="315"/>
      <c r="M92" s="315"/>
      <c r="N92" s="315"/>
      <c r="O92" s="335"/>
      <c r="P92" s="335"/>
      <c r="Q92" s="335"/>
      <c r="R92" s="335"/>
      <c r="S92" s="335"/>
      <c r="T92" s="335"/>
      <c r="U92" s="335"/>
      <c r="V92" s="315"/>
      <c r="W92" s="316"/>
    </row>
    <row r="93" spans="2:23" ht="21.75" customHeight="1" thickBot="1" x14ac:dyDescent="0.25">
      <c r="B93" s="314"/>
      <c r="C93" s="315"/>
      <c r="D93" s="1322" t="str">
        <f>CONCATENATE('DATOS (3)'!C83)</f>
        <v>LJLKJOPOKPKMFD</v>
      </c>
      <c r="E93" s="1323"/>
      <c r="F93" s="1323"/>
      <c r="G93" s="1323"/>
      <c r="H93" s="1323"/>
      <c r="I93" s="1323"/>
      <c r="J93" s="1323"/>
      <c r="K93" s="1323"/>
      <c r="L93" s="1323"/>
      <c r="M93" s="1323"/>
      <c r="N93" s="1323"/>
      <c r="O93" s="1323"/>
      <c r="P93" s="1323"/>
      <c r="Q93" s="1323"/>
      <c r="R93" s="1323"/>
      <c r="S93" s="1323"/>
      <c r="T93" s="1323"/>
      <c r="U93" s="1324"/>
      <c r="V93" s="322"/>
      <c r="W93" s="316"/>
    </row>
    <row r="94" spans="2:23" ht="11.25" customHeight="1" x14ac:dyDescent="0.2">
      <c r="B94" s="314"/>
      <c r="C94" s="315"/>
      <c r="D94" s="337"/>
      <c r="E94" s="337"/>
      <c r="F94" s="337"/>
      <c r="G94" s="337"/>
      <c r="H94" s="337"/>
      <c r="I94" s="337"/>
      <c r="J94" s="337"/>
      <c r="K94" s="337"/>
      <c r="L94" s="337"/>
      <c r="M94" s="337"/>
      <c r="N94" s="337"/>
      <c r="O94" s="337"/>
      <c r="P94" s="337"/>
      <c r="Q94" s="337"/>
      <c r="R94" s="337"/>
      <c r="S94" s="337"/>
      <c r="T94" s="337"/>
      <c r="U94" s="337"/>
      <c r="V94" s="322"/>
      <c r="W94" s="316"/>
    </row>
    <row r="95" spans="2:23" ht="16" x14ac:dyDescent="0.2">
      <c r="B95" s="314"/>
      <c r="C95" s="315"/>
      <c r="D95" s="282" t="s">
        <v>81</v>
      </c>
      <c r="E95" s="322"/>
      <c r="F95" s="322"/>
      <c r="G95" s="322"/>
      <c r="H95" s="322"/>
      <c r="I95" s="322"/>
      <c r="J95" s="315"/>
      <c r="K95" s="315"/>
      <c r="L95" s="315"/>
      <c r="M95" s="315"/>
      <c r="N95" s="315"/>
      <c r="O95" s="315"/>
      <c r="P95" s="315"/>
      <c r="Q95" s="315"/>
      <c r="R95" s="315"/>
      <c r="S95" s="315"/>
      <c r="T95" s="315"/>
      <c r="U95" s="315"/>
      <c r="V95" s="315"/>
      <c r="W95" s="316"/>
    </row>
    <row r="96" spans="2:23" ht="24" customHeight="1" x14ac:dyDescent="0.2">
      <c r="B96" s="314"/>
      <c r="C96" s="315"/>
      <c r="D96" s="1325" t="s">
        <v>82</v>
      </c>
      <c r="E96" s="1325"/>
      <c r="F96" s="1325"/>
      <c r="G96" s="1325"/>
      <c r="H96" s="1325"/>
      <c r="I96" s="1325"/>
      <c r="J96" s="1325"/>
      <c r="K96" s="1325"/>
      <c r="L96" s="1325"/>
      <c r="M96" s="1325"/>
      <c r="N96" s="1325"/>
      <c r="O96" s="1325"/>
      <c r="P96" s="336"/>
      <c r="Q96" s="336"/>
      <c r="R96" s="336"/>
      <c r="S96" s="336"/>
      <c r="T96" s="336"/>
      <c r="U96" s="336"/>
      <c r="V96" s="315"/>
      <c r="W96" s="316"/>
    </row>
    <row r="97" spans="2:25" ht="9.75" customHeight="1" thickBot="1" x14ac:dyDescent="0.25">
      <c r="B97" s="314"/>
      <c r="C97" s="315"/>
      <c r="D97" s="282"/>
      <c r="E97" s="322"/>
      <c r="F97" s="322"/>
      <c r="G97" s="322"/>
      <c r="H97" s="322"/>
      <c r="I97" s="322"/>
      <c r="J97" s="315"/>
      <c r="K97" s="315"/>
      <c r="L97" s="315"/>
      <c r="M97" s="315"/>
      <c r="N97" s="315"/>
      <c r="O97" s="315"/>
      <c r="P97" s="315"/>
      <c r="Q97" s="315"/>
      <c r="R97" s="315"/>
      <c r="S97" s="315"/>
      <c r="T97" s="315"/>
      <c r="U97" s="315"/>
      <c r="V97" s="315"/>
      <c r="W97" s="316"/>
    </row>
    <row r="98" spans="2:25" ht="23.25" customHeight="1" thickBot="1" x14ac:dyDescent="0.25">
      <c r="B98" s="314"/>
      <c r="C98" s="315"/>
      <c r="D98" s="1326" t="str">
        <f>CONCATENATE('DATOS (3)'!C86)</f>
        <v>VCMX,NV,NCK</v>
      </c>
      <c r="E98" s="1327"/>
      <c r="F98" s="1327"/>
      <c r="G98" s="1327"/>
      <c r="H98" s="1327"/>
      <c r="I98" s="1327"/>
      <c r="J98" s="1327"/>
      <c r="K98" s="1327"/>
      <c r="L98" s="1327"/>
      <c r="M98" s="1327"/>
      <c r="N98" s="1327"/>
      <c r="O98" s="1327"/>
      <c r="P98" s="1327"/>
      <c r="Q98" s="1327"/>
      <c r="R98" s="1327"/>
      <c r="S98" s="1327"/>
      <c r="T98" s="1327"/>
      <c r="U98" s="1328"/>
      <c r="V98" s="338"/>
      <c r="W98" s="316"/>
    </row>
    <row r="99" spans="2:25" ht="11.25" customHeight="1" x14ac:dyDescent="0.2">
      <c r="B99" s="314"/>
      <c r="C99" s="315"/>
      <c r="D99" s="337"/>
      <c r="E99" s="337"/>
      <c r="F99" s="337"/>
      <c r="G99" s="337"/>
      <c r="H99" s="337"/>
      <c r="I99" s="337"/>
      <c r="J99" s="337"/>
      <c r="K99" s="337"/>
      <c r="L99" s="337"/>
      <c r="M99" s="337"/>
      <c r="N99" s="337"/>
      <c r="O99" s="337"/>
      <c r="P99" s="337"/>
      <c r="Q99" s="337"/>
      <c r="R99" s="337"/>
      <c r="S99" s="337"/>
      <c r="T99" s="337"/>
      <c r="U99" s="337"/>
      <c r="V99" s="337"/>
      <c r="W99" s="316"/>
    </row>
    <row r="100" spans="2:25" ht="17" thickBot="1" x14ac:dyDescent="0.25">
      <c r="B100" s="314"/>
      <c r="C100" s="315"/>
      <c r="D100" s="282" t="s">
        <v>250</v>
      </c>
      <c r="E100" s="322"/>
      <c r="F100" s="322"/>
      <c r="G100" s="322"/>
      <c r="H100" s="322"/>
      <c r="I100" s="322"/>
      <c r="J100" s="315"/>
      <c r="K100" s="322"/>
      <c r="L100" s="315"/>
      <c r="M100" s="315"/>
      <c r="N100" s="315"/>
      <c r="O100" s="315"/>
      <c r="P100" s="315"/>
      <c r="Q100" s="315"/>
      <c r="R100" s="315"/>
      <c r="S100" s="315"/>
      <c r="T100" s="315"/>
      <c r="U100" s="315"/>
      <c r="V100" s="315"/>
      <c r="W100" s="316"/>
    </row>
    <row r="101" spans="2:25" ht="19.5" customHeight="1" thickBot="1" x14ac:dyDescent="0.25">
      <c r="B101" s="314"/>
      <c r="C101" s="315"/>
      <c r="D101" s="1326" t="str">
        <f>CONCATENATE('DATOS (3)'!C89)</f>
        <v>MJFGORPE</v>
      </c>
      <c r="E101" s="1327"/>
      <c r="F101" s="1327"/>
      <c r="G101" s="1327"/>
      <c r="H101" s="1327"/>
      <c r="I101" s="1327"/>
      <c r="J101" s="1327"/>
      <c r="K101" s="1327"/>
      <c r="L101" s="1327"/>
      <c r="M101" s="1327"/>
      <c r="N101" s="1327"/>
      <c r="O101" s="1327"/>
      <c r="P101" s="1327"/>
      <c r="Q101" s="1327"/>
      <c r="R101" s="1327"/>
      <c r="S101" s="1327"/>
      <c r="T101" s="1327"/>
      <c r="U101" s="1328"/>
      <c r="V101" s="338"/>
      <c r="W101" s="316"/>
    </row>
    <row r="102" spans="2:25" ht="17" thickBot="1" x14ac:dyDescent="0.25">
      <c r="B102" s="317"/>
      <c r="C102" s="318"/>
      <c r="D102" s="276"/>
      <c r="E102" s="319"/>
      <c r="F102" s="319"/>
      <c r="G102" s="319"/>
      <c r="H102" s="319"/>
      <c r="I102" s="319"/>
      <c r="J102" s="318"/>
      <c r="K102" s="318"/>
      <c r="L102" s="318"/>
      <c r="M102" s="318"/>
      <c r="N102" s="318"/>
      <c r="O102" s="318"/>
      <c r="P102" s="318"/>
      <c r="Q102" s="318"/>
      <c r="R102" s="318"/>
      <c r="S102" s="318"/>
      <c r="T102" s="318"/>
      <c r="U102" s="318"/>
      <c r="V102" s="318"/>
      <c r="W102" s="320"/>
    </row>
    <row r="103" spans="2:25" ht="16" thickTop="1" x14ac:dyDescent="0.2"/>
    <row r="104" spans="2:25" ht="30" customHeight="1" x14ac:dyDescent="0.2">
      <c r="B104" s="252"/>
      <c r="C104" s="252"/>
      <c r="D104" s="1313" t="s">
        <v>251</v>
      </c>
      <c r="E104" s="1313"/>
      <c r="F104" s="1313"/>
      <c r="G104" s="1313"/>
      <c r="H104" s="1313"/>
      <c r="I104" s="1313"/>
      <c r="J104" s="1313"/>
      <c r="K104" s="1313"/>
      <c r="L104" s="1313"/>
      <c r="M104" s="1313"/>
      <c r="N104" s="1313"/>
      <c r="O104" s="1313"/>
      <c r="P104" s="253"/>
      <c r="Q104" s="253"/>
      <c r="R104" s="253"/>
      <c r="S104" s="253"/>
      <c r="T104" s="253"/>
      <c r="U104" s="253"/>
      <c r="V104" s="252"/>
      <c r="W104" s="252"/>
    </row>
    <row r="105" spans="2:25" ht="39.75" customHeight="1" x14ac:dyDescent="0.2">
      <c r="B105" s="329"/>
      <c r="C105" s="329"/>
      <c r="D105" s="1344" t="s">
        <v>252</v>
      </c>
      <c r="E105" s="1344"/>
      <c r="F105" s="1344"/>
      <c r="G105" s="1344"/>
      <c r="H105" s="1344"/>
      <c r="I105" s="1344"/>
      <c r="J105" s="1344"/>
      <c r="K105" s="1344"/>
      <c r="L105" s="1344"/>
      <c r="M105" s="1344"/>
      <c r="N105" s="1344"/>
      <c r="O105" s="1344"/>
      <c r="P105" s="1344"/>
      <c r="Q105" s="1344"/>
      <c r="R105" s="1344"/>
      <c r="S105" s="1344"/>
      <c r="T105" s="1344"/>
      <c r="U105" s="1344"/>
      <c r="V105" s="1344"/>
      <c r="W105" s="1344"/>
    </row>
    <row r="106" spans="2:25" ht="12.75" customHeight="1" thickBot="1" x14ac:dyDescent="0.25"/>
    <row r="107" spans="2:25" ht="20" thickTop="1" x14ac:dyDescent="0.25">
      <c r="B107" s="279"/>
      <c r="C107" s="280">
        <v>1</v>
      </c>
      <c r="D107" s="258" t="s">
        <v>253</v>
      </c>
      <c r="E107" s="280"/>
      <c r="F107" s="280"/>
      <c r="G107" s="257"/>
      <c r="H107" s="257"/>
      <c r="I107" s="259"/>
      <c r="J107" s="259"/>
      <c r="K107" s="259"/>
      <c r="L107" s="260"/>
      <c r="M107" s="260"/>
      <c r="N107" s="260"/>
      <c r="O107" s="260"/>
      <c r="P107" s="260"/>
      <c r="Q107" s="260"/>
      <c r="R107" s="260"/>
      <c r="S107" s="260"/>
      <c r="T107" s="260"/>
      <c r="U107" s="260"/>
      <c r="V107" s="261"/>
      <c r="W107" s="262"/>
    </row>
    <row r="108" spans="2:25" ht="19" x14ac:dyDescent="0.2">
      <c r="B108" s="314"/>
      <c r="C108" s="315"/>
      <c r="D108" s="339" t="s">
        <v>254</v>
      </c>
      <c r="E108" s="322"/>
      <c r="F108" s="322"/>
      <c r="G108" s="322"/>
      <c r="H108" s="322"/>
      <c r="I108" s="1329" t="s">
        <v>17</v>
      </c>
      <c r="J108" s="1329"/>
      <c r="K108" s="1329"/>
      <c r="L108" s="1329"/>
      <c r="M108" s="1329"/>
      <c r="N108" s="315"/>
      <c r="O108" s="315"/>
      <c r="P108" s="315"/>
      <c r="Q108" s="315"/>
      <c r="R108" s="315"/>
      <c r="S108" s="315"/>
      <c r="T108" s="315"/>
      <c r="U108" s="315"/>
      <c r="V108" s="315"/>
      <c r="W108" s="316"/>
      <c r="Y108" s="239" t="s">
        <v>15</v>
      </c>
    </row>
    <row r="109" spans="2:25" ht="11.25" customHeight="1" x14ac:dyDescent="0.2">
      <c r="B109" s="314"/>
      <c r="C109" s="315"/>
      <c r="D109" s="339"/>
      <c r="E109" s="322"/>
      <c r="F109" s="322"/>
      <c r="G109" s="322"/>
      <c r="H109" s="322"/>
      <c r="I109" s="322"/>
      <c r="J109" s="315"/>
      <c r="K109" s="315"/>
      <c r="L109" s="315"/>
      <c r="M109" s="315"/>
      <c r="N109" s="315"/>
      <c r="O109" s="315"/>
      <c r="P109" s="315"/>
      <c r="Q109" s="315"/>
      <c r="R109" s="315"/>
      <c r="S109" s="315"/>
      <c r="T109" s="315"/>
      <c r="U109" s="315"/>
      <c r="V109" s="315"/>
      <c r="W109" s="316"/>
      <c r="Y109" s="239" t="s">
        <v>16</v>
      </c>
    </row>
    <row r="110" spans="2:25" ht="17" thickBot="1" x14ac:dyDescent="0.25">
      <c r="B110" s="314"/>
      <c r="C110" s="315"/>
      <c r="D110" s="282" t="s">
        <v>256</v>
      </c>
      <c r="E110" s="322"/>
      <c r="F110" s="322"/>
      <c r="G110" s="322"/>
      <c r="H110" s="322"/>
      <c r="I110" s="323"/>
      <c r="J110" s="322"/>
      <c r="K110" s="315"/>
      <c r="L110" s="315"/>
      <c r="M110" s="315"/>
      <c r="N110" s="315"/>
      <c r="O110" s="335"/>
      <c r="P110" s="335"/>
      <c r="Q110" s="335"/>
      <c r="R110" s="335"/>
      <c r="S110" s="335"/>
      <c r="T110" s="335"/>
      <c r="U110" s="335"/>
      <c r="V110" s="315"/>
      <c r="W110" s="316"/>
      <c r="Y110" s="239" t="s">
        <v>17</v>
      </c>
    </row>
    <row r="111" spans="2:25" ht="15.75" customHeight="1" x14ac:dyDescent="0.2">
      <c r="B111" s="314"/>
      <c r="C111" s="315"/>
      <c r="D111" s="1288" t="str">
        <f>CONCATENATE('DATOS (3)'!C34)</f>
        <v>WER2ERQWERWE</v>
      </c>
      <c r="E111" s="1289"/>
      <c r="F111" s="1289"/>
      <c r="G111" s="1289"/>
      <c r="H111" s="1289"/>
      <c r="I111" s="1289"/>
      <c r="J111" s="1289"/>
      <c r="K111" s="1289"/>
      <c r="L111" s="1289"/>
      <c r="M111" s="1289"/>
      <c r="N111" s="1289"/>
      <c r="O111" s="1289"/>
      <c r="P111" s="1289"/>
      <c r="Q111" s="1289"/>
      <c r="R111" s="1289"/>
      <c r="S111" s="1289"/>
      <c r="T111" s="1289"/>
      <c r="U111" s="1290"/>
      <c r="V111" s="315"/>
      <c r="W111" s="316"/>
      <c r="Y111" s="239" t="s">
        <v>18</v>
      </c>
    </row>
    <row r="112" spans="2:25" x14ac:dyDescent="0.2">
      <c r="B112" s="314"/>
      <c r="C112" s="315"/>
      <c r="D112" s="1330"/>
      <c r="E112" s="1331"/>
      <c r="F112" s="1331"/>
      <c r="G112" s="1331"/>
      <c r="H112" s="1331"/>
      <c r="I112" s="1331"/>
      <c r="J112" s="1331"/>
      <c r="K112" s="1331"/>
      <c r="L112" s="1331"/>
      <c r="M112" s="1331"/>
      <c r="N112" s="1331"/>
      <c r="O112" s="1331"/>
      <c r="P112" s="1331"/>
      <c r="Q112" s="1331"/>
      <c r="R112" s="1331"/>
      <c r="S112" s="1331"/>
      <c r="T112" s="1331"/>
      <c r="U112" s="1332"/>
      <c r="V112" s="315"/>
      <c r="W112" s="316"/>
      <c r="Y112" s="239" t="s">
        <v>19</v>
      </c>
    </row>
    <row r="113" spans="2:23" ht="16" thickBot="1" x14ac:dyDescent="0.25">
      <c r="B113" s="314"/>
      <c r="C113" s="315"/>
      <c r="D113" s="1291"/>
      <c r="E113" s="1292"/>
      <c r="F113" s="1292"/>
      <c r="G113" s="1292"/>
      <c r="H113" s="1292"/>
      <c r="I113" s="1292"/>
      <c r="J113" s="1292"/>
      <c r="K113" s="1292"/>
      <c r="L113" s="1292"/>
      <c r="M113" s="1292"/>
      <c r="N113" s="1292"/>
      <c r="O113" s="1292"/>
      <c r="P113" s="1292"/>
      <c r="Q113" s="1292"/>
      <c r="R113" s="1292"/>
      <c r="S113" s="1292"/>
      <c r="T113" s="1292"/>
      <c r="U113" s="1293"/>
      <c r="V113" s="315"/>
      <c r="W113" s="316"/>
    </row>
    <row r="114" spans="2:23" ht="16" thickBot="1" x14ac:dyDescent="0.25">
      <c r="B114" s="314"/>
      <c r="C114" s="315"/>
      <c r="D114" s="322"/>
      <c r="E114" s="322"/>
      <c r="F114" s="322"/>
      <c r="G114" s="322"/>
      <c r="H114" s="322"/>
      <c r="I114" s="322"/>
      <c r="J114" s="315"/>
      <c r="K114" s="315"/>
      <c r="L114" s="315"/>
      <c r="M114" s="315"/>
      <c r="N114" s="315"/>
      <c r="O114" s="315"/>
      <c r="P114" s="315"/>
      <c r="Q114" s="315"/>
      <c r="R114" s="315"/>
      <c r="S114" s="315"/>
      <c r="T114" s="315"/>
      <c r="U114" s="315"/>
      <c r="V114" s="315"/>
      <c r="W114" s="316"/>
    </row>
    <row r="115" spans="2:23" ht="20" thickTop="1" x14ac:dyDescent="0.25">
      <c r="B115" s="279"/>
      <c r="C115" s="280">
        <v>2</v>
      </c>
      <c r="D115" s="258" t="s">
        <v>257</v>
      </c>
      <c r="E115" s="280"/>
      <c r="F115" s="280"/>
      <c r="G115" s="257"/>
      <c r="H115" s="257"/>
      <c r="I115" s="259"/>
      <c r="J115" s="259"/>
      <c r="K115" s="259"/>
      <c r="L115" s="260"/>
      <c r="M115" s="260"/>
      <c r="N115" s="260"/>
      <c r="O115" s="260"/>
      <c r="P115" s="260"/>
      <c r="Q115" s="260"/>
      <c r="R115" s="260"/>
      <c r="S115" s="260"/>
      <c r="T115" s="260"/>
      <c r="U115" s="260"/>
      <c r="V115" s="261"/>
      <c r="W115" s="262"/>
    </row>
    <row r="116" spans="2:23" ht="19" x14ac:dyDescent="0.2">
      <c r="B116" s="314"/>
      <c r="C116" s="315"/>
      <c r="D116" s="339" t="s">
        <v>258</v>
      </c>
      <c r="E116" s="322"/>
      <c r="F116" s="322"/>
      <c r="G116" s="322"/>
      <c r="H116" s="322"/>
      <c r="I116" s="322"/>
      <c r="J116" s="315"/>
      <c r="K116" s="315"/>
      <c r="L116" s="315"/>
      <c r="M116" s="1329" t="s">
        <v>17</v>
      </c>
      <c r="N116" s="1329"/>
      <c r="O116" s="1329"/>
      <c r="P116" s="1329"/>
      <c r="Q116" s="1329"/>
      <c r="R116" s="340"/>
      <c r="S116" s="340"/>
      <c r="T116" s="340"/>
      <c r="U116" s="340"/>
      <c r="V116" s="315"/>
      <c r="W116" s="316"/>
    </row>
    <row r="117" spans="2:23" ht="11.25" customHeight="1" x14ac:dyDescent="0.2">
      <c r="B117" s="314"/>
      <c r="C117" s="315"/>
      <c r="D117" s="339"/>
      <c r="E117" s="322"/>
      <c r="F117" s="322"/>
      <c r="G117" s="322"/>
      <c r="H117" s="322"/>
      <c r="I117" s="322"/>
      <c r="J117" s="315"/>
      <c r="K117" s="315"/>
      <c r="L117" s="315"/>
      <c r="M117" s="315"/>
      <c r="N117" s="315"/>
      <c r="O117" s="315"/>
      <c r="P117" s="315"/>
      <c r="Q117" s="315"/>
      <c r="R117" s="315"/>
      <c r="S117" s="315"/>
      <c r="T117" s="315"/>
      <c r="U117" s="315"/>
      <c r="V117" s="315"/>
      <c r="W117" s="316"/>
    </row>
    <row r="118" spans="2:23" ht="17" thickBot="1" x14ac:dyDescent="0.25">
      <c r="B118" s="314"/>
      <c r="C118" s="315"/>
      <c r="D118" s="282" t="s">
        <v>256</v>
      </c>
      <c r="E118" s="322"/>
      <c r="F118" s="322"/>
      <c r="G118" s="322"/>
      <c r="H118" s="322"/>
      <c r="I118" s="323"/>
      <c r="J118" s="322"/>
      <c r="K118" s="315"/>
      <c r="L118" s="315"/>
      <c r="M118" s="315"/>
      <c r="N118" s="315"/>
      <c r="O118" s="335"/>
      <c r="P118" s="335"/>
      <c r="Q118" s="335"/>
      <c r="R118" s="335"/>
      <c r="S118" s="335"/>
      <c r="T118" s="335"/>
      <c r="U118" s="335"/>
      <c r="V118" s="315"/>
      <c r="W118" s="316"/>
    </row>
    <row r="119" spans="2:23" x14ac:dyDescent="0.2">
      <c r="B119" s="314"/>
      <c r="C119" s="315"/>
      <c r="D119" s="1288" t="str">
        <f>CONCATENATE('DATOS (3)'!C37)</f>
        <v>YRTYURTYURTY</v>
      </c>
      <c r="E119" s="1289"/>
      <c r="F119" s="1289"/>
      <c r="G119" s="1289"/>
      <c r="H119" s="1289"/>
      <c r="I119" s="1289"/>
      <c r="J119" s="1289"/>
      <c r="K119" s="1289"/>
      <c r="L119" s="1289"/>
      <c r="M119" s="1289"/>
      <c r="N119" s="1289"/>
      <c r="O119" s="1289"/>
      <c r="P119" s="1289"/>
      <c r="Q119" s="1289"/>
      <c r="R119" s="1289"/>
      <c r="S119" s="1289"/>
      <c r="T119" s="1289"/>
      <c r="U119" s="1290"/>
      <c r="V119" s="315"/>
      <c r="W119" s="316"/>
    </row>
    <row r="120" spans="2:23" ht="16" thickBot="1" x14ac:dyDescent="0.25">
      <c r="B120" s="314"/>
      <c r="C120" s="315"/>
      <c r="D120" s="1291"/>
      <c r="E120" s="1292"/>
      <c r="F120" s="1292"/>
      <c r="G120" s="1292"/>
      <c r="H120" s="1292"/>
      <c r="I120" s="1292"/>
      <c r="J120" s="1292"/>
      <c r="K120" s="1292"/>
      <c r="L120" s="1292"/>
      <c r="M120" s="1292"/>
      <c r="N120" s="1292"/>
      <c r="O120" s="1292"/>
      <c r="P120" s="1292"/>
      <c r="Q120" s="1292"/>
      <c r="R120" s="1292"/>
      <c r="S120" s="1292"/>
      <c r="T120" s="1292"/>
      <c r="U120" s="1293"/>
      <c r="V120" s="315"/>
      <c r="W120" s="316"/>
    </row>
    <row r="121" spans="2:23" s="250" customFormat="1" ht="16" thickBot="1" x14ac:dyDescent="0.25">
      <c r="B121" s="317"/>
      <c r="C121" s="318"/>
      <c r="D121" s="319"/>
      <c r="E121" s="319"/>
      <c r="F121" s="319"/>
      <c r="G121" s="319"/>
      <c r="H121" s="319"/>
      <c r="I121" s="319"/>
      <c r="J121" s="318"/>
      <c r="K121" s="318"/>
      <c r="L121" s="318"/>
      <c r="M121" s="318"/>
      <c r="N121" s="318"/>
      <c r="O121" s="318"/>
      <c r="P121" s="318"/>
      <c r="Q121" s="318"/>
      <c r="R121" s="318"/>
      <c r="S121" s="318"/>
      <c r="T121" s="318"/>
      <c r="U121" s="318"/>
      <c r="V121" s="318"/>
      <c r="W121" s="320"/>
    </row>
    <row r="122" spans="2:23" s="250" customFormat="1" ht="16" thickTop="1" x14ac:dyDescent="0.2">
      <c r="C122" s="341"/>
      <c r="D122" s="342"/>
      <c r="E122" s="342"/>
      <c r="F122" s="342"/>
      <c r="G122" s="342"/>
      <c r="H122" s="342"/>
      <c r="I122" s="342"/>
      <c r="J122" s="341"/>
      <c r="K122" s="341"/>
      <c r="L122" s="341"/>
      <c r="M122" s="341"/>
      <c r="N122" s="341"/>
      <c r="O122" s="341"/>
      <c r="P122" s="341"/>
      <c r="Q122" s="341"/>
      <c r="R122" s="341"/>
      <c r="S122" s="341"/>
      <c r="T122" s="341"/>
      <c r="U122" s="341"/>
      <c r="V122" s="341"/>
    </row>
    <row r="123" spans="2:23" ht="35.25" customHeight="1" x14ac:dyDescent="0.2">
      <c r="B123" s="248"/>
      <c r="C123" s="248"/>
      <c r="D123" s="1333" t="s">
        <v>259</v>
      </c>
      <c r="E123" s="1333"/>
      <c r="F123" s="1333"/>
      <c r="G123" s="1333"/>
      <c r="H123" s="1333"/>
      <c r="I123" s="1333"/>
      <c r="J123" s="1333"/>
      <c r="K123" s="1333"/>
      <c r="L123" s="1333"/>
      <c r="M123" s="1333"/>
      <c r="N123" s="1333"/>
      <c r="O123" s="1333"/>
      <c r="P123" s="249"/>
      <c r="Q123" s="249"/>
      <c r="R123" s="249"/>
      <c r="S123" s="249"/>
      <c r="T123" s="249"/>
      <c r="U123" s="249"/>
      <c r="V123" s="248"/>
      <c r="W123" s="248"/>
    </row>
    <row r="124" spans="2:23" ht="19" x14ac:dyDescent="0.2">
      <c r="D124" s="343"/>
    </row>
    <row r="125" spans="2:23" ht="24" x14ac:dyDescent="0.2">
      <c r="B125" s="252"/>
      <c r="C125" s="252"/>
      <c r="D125" s="1313" t="s">
        <v>89</v>
      </c>
      <c r="E125" s="1313"/>
      <c r="F125" s="1313"/>
      <c r="G125" s="1313"/>
      <c r="H125" s="1313"/>
      <c r="I125" s="1313"/>
      <c r="J125" s="1313"/>
      <c r="K125" s="1313"/>
      <c r="L125" s="1313"/>
      <c r="M125" s="1313"/>
      <c r="N125" s="1313"/>
      <c r="O125" s="1313"/>
      <c r="P125" s="253"/>
      <c r="Q125" s="253"/>
      <c r="R125" s="253"/>
      <c r="S125" s="253"/>
      <c r="T125" s="253"/>
      <c r="U125" s="253"/>
      <c r="V125" s="252"/>
      <c r="W125" s="252"/>
    </row>
    <row r="126" spans="2:23" ht="20.25" customHeight="1" x14ac:dyDescent="0.2">
      <c r="B126" s="329"/>
      <c r="C126" s="329"/>
      <c r="D126" s="344" t="s">
        <v>260</v>
      </c>
      <c r="E126" s="345"/>
      <c r="F126" s="345"/>
      <c r="G126" s="345"/>
      <c r="H126" s="345"/>
      <c r="I126" s="345"/>
      <c r="J126" s="329"/>
      <c r="K126" s="329"/>
      <c r="L126" s="329"/>
      <c r="M126" s="329"/>
      <c r="N126" s="329"/>
      <c r="O126" s="329"/>
      <c r="P126" s="329"/>
      <c r="Q126" s="329"/>
      <c r="R126" s="329"/>
      <c r="S126" s="329"/>
      <c r="T126" s="329"/>
      <c r="U126" s="329"/>
      <c r="V126" s="329"/>
      <c r="W126" s="329"/>
    </row>
    <row r="128" spans="2:23" ht="20" thickTop="1" x14ac:dyDescent="0.25">
      <c r="B128" s="279"/>
      <c r="C128" s="280">
        <v>1</v>
      </c>
      <c r="D128" s="258" t="s">
        <v>261</v>
      </c>
      <c r="E128" s="280"/>
      <c r="F128" s="280"/>
      <c r="G128" s="257"/>
      <c r="H128" s="257"/>
      <c r="I128" s="259"/>
      <c r="J128" s="259"/>
      <c r="K128" s="259"/>
      <c r="L128" s="260"/>
      <c r="M128" s="260"/>
      <c r="N128" s="260"/>
      <c r="O128" s="260"/>
      <c r="P128" s="260"/>
      <c r="Q128" s="260"/>
      <c r="R128" s="260"/>
      <c r="S128" s="260"/>
      <c r="T128" s="260"/>
      <c r="U128" s="260"/>
      <c r="V128" s="261"/>
      <c r="W128" s="262"/>
    </row>
    <row r="129" spans="2:25" ht="10.5" customHeight="1" x14ac:dyDescent="0.2">
      <c r="B129" s="314"/>
      <c r="C129" s="315"/>
      <c r="D129" s="267"/>
      <c r="E129" s="322"/>
      <c r="F129" s="322"/>
      <c r="G129" s="322"/>
      <c r="H129" s="322"/>
      <c r="I129" s="322"/>
      <c r="J129" s="315"/>
      <c r="K129" s="315"/>
      <c r="L129" s="315"/>
      <c r="M129" s="315"/>
      <c r="N129" s="315"/>
      <c r="O129" s="315"/>
      <c r="P129" s="315"/>
      <c r="Q129" s="315"/>
      <c r="R129" s="315"/>
      <c r="S129" s="315"/>
      <c r="T129" s="315"/>
      <c r="U129" s="315"/>
      <c r="V129" s="315"/>
      <c r="W129" s="316"/>
    </row>
    <row r="130" spans="2:25" s="245" customFormat="1" ht="17" thickBot="1" x14ac:dyDescent="0.25">
      <c r="B130" s="263"/>
      <c r="C130" s="264"/>
      <c r="D130" s="265" t="s">
        <v>220</v>
      </c>
      <c r="E130" s="266"/>
      <c r="F130" s="266"/>
      <c r="G130" s="266"/>
      <c r="H130" s="266"/>
      <c r="I130" s="267"/>
      <c r="J130" s="268"/>
      <c r="K130" s="268"/>
      <c r="L130" s="268"/>
      <c r="M130" s="268"/>
      <c r="N130" s="268"/>
      <c r="O130" s="268"/>
      <c r="P130" s="268"/>
      <c r="Q130" s="268"/>
      <c r="R130" s="268"/>
      <c r="S130" s="268"/>
      <c r="T130" s="268"/>
      <c r="U130" s="268"/>
      <c r="V130" s="268"/>
      <c r="W130" s="269"/>
    </row>
    <row r="131" spans="2:25" s="245" customFormat="1" ht="35" thickBot="1" x14ac:dyDescent="0.25">
      <c r="B131" s="263"/>
      <c r="C131" s="264"/>
      <c r="D131" s="290" t="s">
        <v>262</v>
      </c>
      <c r="E131" s="291" t="s">
        <v>31</v>
      </c>
      <c r="F131" s="291" t="s">
        <v>32</v>
      </c>
      <c r="G131" s="291" t="s">
        <v>33</v>
      </c>
      <c r="H131" s="291" t="s">
        <v>34</v>
      </c>
      <c r="I131" s="333"/>
      <c r="J131" s="333"/>
      <c r="K131" s="333"/>
      <c r="L131" s="333"/>
      <c r="M131" s="333"/>
      <c r="N131" s="333"/>
      <c r="O131" s="333"/>
      <c r="P131" s="333"/>
      <c r="Q131" s="333"/>
      <c r="R131" s="333"/>
      <c r="S131" s="333"/>
      <c r="T131" s="333"/>
      <c r="U131" s="268"/>
      <c r="V131" s="268"/>
      <c r="W131" s="269"/>
    </row>
    <row r="132" spans="2:25" s="245" customFormat="1" ht="18" customHeight="1" x14ac:dyDescent="0.2">
      <c r="B132" s="263"/>
      <c r="C132" s="264"/>
      <c r="D132" s="451">
        <f>'DATOS (3)'!C16</f>
        <v>735936</v>
      </c>
      <c r="E132" s="271">
        <f>IF('DATOS (3)'!C93&gt;0%,'DATOS (3)'!C93,"")</f>
        <v>0.01</v>
      </c>
      <c r="F132" s="271">
        <f>IF('DATOS (3)'!D93&gt;0%,'DATOS (3)'!D93,"")</f>
        <v>0.02</v>
      </c>
      <c r="G132" s="271">
        <f>IF('DATOS (3)'!E93&gt;0%,'DATOS (3)'!E93,"")</f>
        <v>0.03</v>
      </c>
      <c r="H132" s="271">
        <f>IF('DATOS (3)'!F93&gt;0%,'DATOS (3)'!F93,"")</f>
        <v>0.04</v>
      </c>
      <c r="I132" s="333"/>
      <c r="J132" s="333"/>
      <c r="K132" s="333"/>
      <c r="L132" s="333"/>
      <c r="M132" s="333"/>
      <c r="N132" s="333"/>
      <c r="O132" s="333"/>
      <c r="P132" s="333"/>
      <c r="Q132" s="333"/>
      <c r="R132" s="333"/>
      <c r="S132" s="333"/>
      <c r="T132" s="333"/>
      <c r="U132" s="268"/>
      <c r="V132" s="268"/>
      <c r="W132" s="269"/>
    </row>
    <row r="133" spans="2:25" s="245" customFormat="1" ht="10.5" customHeight="1" thickBot="1" x14ac:dyDescent="0.25">
      <c r="B133" s="272"/>
      <c r="C133" s="273"/>
      <c r="D133" s="276"/>
      <c r="E133" s="275"/>
      <c r="F133" s="275"/>
      <c r="G133" s="275"/>
      <c r="H133" s="275"/>
      <c r="I133" s="276"/>
      <c r="J133" s="277"/>
      <c r="K133" s="277"/>
      <c r="L133" s="277"/>
      <c r="M133" s="277"/>
      <c r="N133" s="277"/>
      <c r="O133" s="277"/>
      <c r="P133" s="277"/>
      <c r="Q133" s="277"/>
      <c r="R133" s="277"/>
      <c r="S133" s="277"/>
      <c r="T133" s="277"/>
      <c r="U133" s="277"/>
      <c r="V133" s="277"/>
      <c r="W133" s="278"/>
    </row>
    <row r="134" spans="2:25" s="245" customFormat="1" ht="45.75" customHeight="1" thickTop="1" x14ac:dyDescent="0.25">
      <c r="B134" s="279"/>
      <c r="C134" s="346">
        <v>2</v>
      </c>
      <c r="D134" s="1320" t="s">
        <v>91</v>
      </c>
      <c r="E134" s="1320"/>
      <c r="F134" s="1320"/>
      <c r="G134" s="1320"/>
      <c r="H134" s="1320"/>
      <c r="I134" s="1320"/>
      <c r="J134" s="1320"/>
      <c r="K134" s="1320"/>
      <c r="L134" s="1320"/>
      <c r="M134" s="1320"/>
      <c r="N134" s="1320"/>
      <c r="O134" s="1320"/>
      <c r="P134" s="347"/>
      <c r="Q134" s="347"/>
      <c r="R134" s="347"/>
      <c r="S134" s="347"/>
      <c r="T134" s="347"/>
      <c r="U134" s="347"/>
      <c r="V134" s="261"/>
      <c r="W134" s="262"/>
    </row>
    <row r="135" spans="2:25" ht="17" thickBot="1" x14ac:dyDescent="0.25">
      <c r="B135" s="314"/>
      <c r="C135" s="315" t="s">
        <v>224</v>
      </c>
      <c r="D135" s="282" t="s">
        <v>90</v>
      </c>
      <c r="E135" s="322"/>
      <c r="F135" s="322"/>
      <c r="G135" s="322"/>
      <c r="H135" s="322"/>
      <c r="I135" s="322"/>
      <c r="J135" s="315"/>
      <c r="K135" s="315"/>
      <c r="L135" s="315"/>
      <c r="M135" s="315"/>
      <c r="N135" s="315"/>
      <c r="O135" s="335"/>
      <c r="P135" s="335"/>
      <c r="Q135" s="335"/>
      <c r="R135" s="335"/>
      <c r="S135" s="335"/>
      <c r="T135" s="335"/>
      <c r="U135" s="335"/>
      <c r="V135" s="315"/>
      <c r="W135" s="316"/>
    </row>
    <row r="136" spans="2:25" ht="25.5" customHeight="1" x14ac:dyDescent="0.2">
      <c r="B136" s="314"/>
      <c r="C136" s="315"/>
      <c r="D136" s="1305" t="str">
        <f>CONCATENATE('DATOS (3)'!C97)</f>
        <v>3123123123</v>
      </c>
      <c r="E136" s="1306"/>
      <c r="F136" s="1306"/>
      <c r="G136" s="1306"/>
      <c r="H136" s="1306"/>
      <c r="I136" s="1306"/>
      <c r="J136" s="1306"/>
      <c r="K136" s="1306"/>
      <c r="L136" s="1306"/>
      <c r="M136" s="1306"/>
      <c r="N136" s="1306"/>
      <c r="O136" s="1306"/>
      <c r="P136" s="1306"/>
      <c r="Q136" s="1306"/>
      <c r="R136" s="1306"/>
      <c r="S136" s="1306"/>
      <c r="T136" s="1306"/>
      <c r="U136" s="1307"/>
      <c r="V136" s="315"/>
      <c r="W136" s="316"/>
    </row>
    <row r="137" spans="2:25" ht="16" thickBot="1" x14ac:dyDescent="0.25">
      <c r="B137" s="314"/>
      <c r="C137" s="315"/>
      <c r="D137" s="1308"/>
      <c r="E137" s="1309"/>
      <c r="F137" s="1309"/>
      <c r="G137" s="1309"/>
      <c r="H137" s="1309"/>
      <c r="I137" s="1309"/>
      <c r="J137" s="1309"/>
      <c r="K137" s="1309"/>
      <c r="L137" s="1309"/>
      <c r="M137" s="1309"/>
      <c r="N137" s="1309"/>
      <c r="O137" s="1309"/>
      <c r="P137" s="1309"/>
      <c r="Q137" s="1309"/>
      <c r="R137" s="1309"/>
      <c r="S137" s="1309"/>
      <c r="T137" s="1309"/>
      <c r="U137" s="1310"/>
      <c r="V137" s="315"/>
      <c r="W137" s="316"/>
    </row>
    <row r="138" spans="2:25" ht="17" thickBot="1" x14ac:dyDescent="0.25">
      <c r="B138" s="317"/>
      <c r="C138" s="318"/>
      <c r="D138" s="348"/>
      <c r="E138" s="348"/>
      <c r="F138" s="348"/>
      <c r="G138" s="348"/>
      <c r="H138" s="348"/>
      <c r="I138" s="348"/>
      <c r="J138" s="348"/>
      <c r="K138" s="348"/>
      <c r="L138" s="348"/>
      <c r="M138" s="348"/>
      <c r="N138" s="348"/>
      <c r="O138" s="348"/>
      <c r="P138" s="348"/>
      <c r="Q138" s="348"/>
      <c r="R138" s="348"/>
      <c r="S138" s="348"/>
      <c r="T138" s="348"/>
      <c r="U138" s="348"/>
      <c r="V138" s="318"/>
      <c r="W138" s="320"/>
    </row>
    <row r="139" spans="2:25" s="250" customFormat="1" ht="17" thickTop="1" x14ac:dyDescent="0.2">
      <c r="D139" s="349"/>
      <c r="E139" s="349"/>
      <c r="F139" s="349"/>
      <c r="G139" s="349"/>
      <c r="H139" s="349"/>
      <c r="I139" s="349"/>
      <c r="J139" s="349"/>
      <c r="K139" s="349"/>
      <c r="L139" s="349"/>
      <c r="M139" s="349"/>
      <c r="N139" s="349"/>
      <c r="O139" s="349"/>
      <c r="P139" s="349"/>
      <c r="Q139" s="349"/>
      <c r="R139" s="349"/>
      <c r="S139" s="349"/>
      <c r="T139" s="349"/>
      <c r="U139" s="349"/>
    </row>
    <row r="140" spans="2:25" ht="24" x14ac:dyDescent="0.2">
      <c r="B140" s="252"/>
      <c r="C140" s="252"/>
      <c r="D140" s="1313" t="s">
        <v>92</v>
      </c>
      <c r="E140" s="1313"/>
      <c r="F140" s="1313"/>
      <c r="G140" s="1313"/>
      <c r="H140" s="1313"/>
      <c r="I140" s="1313"/>
      <c r="J140" s="1313"/>
      <c r="K140" s="1313"/>
      <c r="L140" s="1313"/>
      <c r="M140" s="1313"/>
      <c r="N140" s="1313"/>
      <c r="O140" s="1313"/>
      <c r="P140" s="253"/>
      <c r="Q140" s="253"/>
      <c r="R140" s="253"/>
      <c r="S140" s="253"/>
      <c r="T140" s="253"/>
      <c r="U140" s="253"/>
      <c r="V140" s="252"/>
      <c r="W140" s="252"/>
    </row>
    <row r="141" spans="2:25" ht="16" thickBot="1" x14ac:dyDescent="0.25">
      <c r="B141" s="250"/>
      <c r="C141" s="250"/>
      <c r="D141" s="350"/>
      <c r="E141" s="351"/>
      <c r="F141" s="351"/>
      <c r="G141" s="351"/>
      <c r="H141" s="351"/>
      <c r="I141" s="351"/>
      <c r="J141" s="250"/>
      <c r="K141" s="250"/>
      <c r="L141" s="250"/>
      <c r="M141" s="250"/>
      <c r="N141" s="250"/>
      <c r="O141" s="250"/>
      <c r="P141" s="250"/>
      <c r="Q141" s="250"/>
      <c r="R141" s="250"/>
      <c r="S141" s="250"/>
      <c r="T141" s="250"/>
      <c r="U141" s="250"/>
      <c r="V141" s="250"/>
      <c r="W141" s="250"/>
      <c r="X141" s="250"/>
      <c r="Y141" s="250"/>
    </row>
    <row r="142" spans="2:25" ht="20" thickTop="1" x14ac:dyDescent="0.25">
      <c r="B142" s="279"/>
      <c r="C142" s="280">
        <v>1</v>
      </c>
      <c r="D142" s="1320" t="s">
        <v>263</v>
      </c>
      <c r="E142" s="1320"/>
      <c r="F142" s="1320"/>
      <c r="G142" s="1320"/>
      <c r="H142" s="1320"/>
      <c r="I142" s="1320"/>
      <c r="J142" s="1320"/>
      <c r="K142" s="1320"/>
      <c r="L142" s="1320"/>
      <c r="M142" s="1320"/>
      <c r="N142" s="1320"/>
      <c r="O142" s="1320"/>
      <c r="P142" s="347"/>
      <c r="Q142" s="347"/>
      <c r="R142" s="347"/>
      <c r="S142" s="347"/>
      <c r="T142" s="347"/>
      <c r="U142" s="347"/>
      <c r="V142" s="261"/>
      <c r="W142" s="262"/>
    </row>
    <row r="143" spans="2:25" ht="20" thickBot="1" x14ac:dyDescent="0.3">
      <c r="B143" s="352"/>
      <c r="C143" s="353"/>
      <c r="D143" s="1321"/>
      <c r="E143" s="1321"/>
      <c r="F143" s="1321"/>
      <c r="G143" s="1321"/>
      <c r="H143" s="1321"/>
      <c r="I143" s="1321"/>
      <c r="J143" s="1321"/>
      <c r="K143" s="1321"/>
      <c r="L143" s="1321"/>
      <c r="M143" s="1321"/>
      <c r="N143" s="1321"/>
      <c r="O143" s="1321"/>
      <c r="P143" s="354"/>
      <c r="Q143" s="354"/>
      <c r="R143" s="354"/>
      <c r="S143" s="354"/>
      <c r="T143" s="354"/>
      <c r="U143" s="354"/>
      <c r="V143" s="355"/>
      <c r="W143" s="356"/>
    </row>
    <row r="144" spans="2:25" ht="19.5" customHeight="1" x14ac:dyDescent="0.2">
      <c r="B144" s="314"/>
      <c r="C144" s="315"/>
      <c r="D144" s="1305" t="str">
        <f>CONCATENATE('DATOS (3)'!C100)</f>
        <v>ASDFADSFAD</v>
      </c>
      <c r="E144" s="1306"/>
      <c r="F144" s="1306"/>
      <c r="G144" s="1306"/>
      <c r="H144" s="1306"/>
      <c r="I144" s="1306"/>
      <c r="J144" s="1306"/>
      <c r="K144" s="1306"/>
      <c r="L144" s="1306"/>
      <c r="M144" s="1306"/>
      <c r="N144" s="1306"/>
      <c r="O144" s="1306"/>
      <c r="P144" s="1306"/>
      <c r="Q144" s="1306"/>
      <c r="R144" s="1306"/>
      <c r="S144" s="1306"/>
      <c r="T144" s="1306"/>
      <c r="U144" s="1307"/>
      <c r="V144" s="315"/>
      <c r="W144" s="316"/>
    </row>
    <row r="145" spans="2:23" ht="19.5" customHeight="1" thickBot="1" x14ac:dyDescent="0.25">
      <c r="B145" s="314"/>
      <c r="C145" s="315"/>
      <c r="D145" s="1308"/>
      <c r="E145" s="1309"/>
      <c r="F145" s="1309"/>
      <c r="G145" s="1309"/>
      <c r="H145" s="1309"/>
      <c r="I145" s="1309"/>
      <c r="J145" s="1309"/>
      <c r="K145" s="1309"/>
      <c r="L145" s="1309"/>
      <c r="M145" s="1309"/>
      <c r="N145" s="1309"/>
      <c r="O145" s="1309"/>
      <c r="P145" s="1309"/>
      <c r="Q145" s="1309"/>
      <c r="R145" s="1309"/>
      <c r="S145" s="1309"/>
      <c r="T145" s="1309"/>
      <c r="U145" s="1310"/>
      <c r="V145" s="315"/>
      <c r="W145" s="316"/>
    </row>
    <row r="146" spans="2:23" ht="10.5" customHeight="1" x14ac:dyDescent="0.2">
      <c r="B146" s="314"/>
      <c r="C146" s="315"/>
      <c r="D146" s="322"/>
      <c r="E146" s="322"/>
      <c r="F146" s="322"/>
      <c r="G146" s="322"/>
      <c r="H146" s="322"/>
      <c r="I146" s="322"/>
      <c r="J146" s="315"/>
      <c r="K146" s="315"/>
      <c r="L146" s="315"/>
      <c r="M146" s="315"/>
      <c r="N146" s="315"/>
      <c r="O146" s="315"/>
      <c r="P146" s="315"/>
      <c r="Q146" s="315"/>
      <c r="R146" s="315"/>
      <c r="S146" s="315"/>
      <c r="T146" s="315"/>
      <c r="U146" s="315"/>
      <c r="V146" s="315"/>
      <c r="W146" s="316"/>
    </row>
    <row r="147" spans="2:23" s="245" customFormat="1" ht="19.5" customHeight="1" x14ac:dyDescent="0.2">
      <c r="B147" s="357"/>
      <c r="C147" s="353">
        <v>2</v>
      </c>
      <c r="D147" s="358" t="s">
        <v>95</v>
      </c>
      <c r="E147" s="359"/>
      <c r="F147" s="359"/>
      <c r="G147" s="359"/>
      <c r="H147" s="359"/>
      <c r="I147" s="360"/>
      <c r="J147" s="360"/>
      <c r="K147" s="360"/>
      <c r="L147" s="361"/>
      <c r="M147" s="361"/>
      <c r="N147" s="361"/>
      <c r="O147" s="361"/>
      <c r="P147" s="361"/>
      <c r="Q147" s="361"/>
      <c r="R147" s="361"/>
      <c r="S147" s="361"/>
      <c r="T147" s="361"/>
      <c r="U147" s="361"/>
      <c r="V147" s="355"/>
      <c r="W147" s="356"/>
    </row>
    <row r="148" spans="2:23" s="245" customFormat="1" ht="16" x14ac:dyDescent="0.2">
      <c r="B148" s="263"/>
      <c r="C148" s="264"/>
      <c r="D148" s="265" t="s">
        <v>220</v>
      </c>
      <c r="E148" s="266"/>
      <c r="F148" s="266"/>
      <c r="G148" s="266"/>
      <c r="H148" s="266"/>
      <c r="I148" s="267"/>
      <c r="J148" s="268"/>
      <c r="K148" s="268"/>
      <c r="L148" s="268"/>
      <c r="M148" s="268"/>
      <c r="N148" s="268"/>
      <c r="O148" s="268"/>
      <c r="P148" s="268"/>
      <c r="Q148" s="268"/>
      <c r="R148" s="268"/>
      <c r="S148" s="268"/>
      <c r="T148" s="268"/>
      <c r="U148" s="268"/>
      <c r="V148" s="268"/>
      <c r="W148" s="269"/>
    </row>
    <row r="149" spans="2:23" s="245" customFormat="1" ht="17" x14ac:dyDescent="0.2">
      <c r="B149" s="263"/>
      <c r="C149" s="264"/>
      <c r="D149" s="270" t="s">
        <v>221</v>
      </c>
      <c r="E149" s="270" t="s">
        <v>31</v>
      </c>
      <c r="F149" s="270" t="s">
        <v>32</v>
      </c>
      <c r="G149" s="270" t="s">
        <v>33</v>
      </c>
      <c r="H149" s="270" t="s">
        <v>34</v>
      </c>
      <c r="I149" s="333"/>
      <c r="J149" s="333"/>
      <c r="K149" s="333"/>
      <c r="L149" s="333"/>
      <c r="M149" s="333"/>
      <c r="N149" s="333"/>
      <c r="O149" s="333"/>
      <c r="P149" s="333"/>
      <c r="Q149" s="333"/>
      <c r="R149" s="333"/>
      <c r="S149" s="333"/>
      <c r="T149" s="333"/>
      <c r="U149" s="268"/>
      <c r="V149" s="268"/>
      <c r="W149" s="269"/>
    </row>
    <row r="150" spans="2:23" s="245" customFormat="1" ht="23.25" customHeight="1" x14ac:dyDescent="0.2">
      <c r="B150" s="263"/>
      <c r="C150" s="264"/>
      <c r="D150" s="451">
        <f>'DATOS (3)'!C18</f>
        <v>96789</v>
      </c>
      <c r="E150" s="271">
        <f>IF('DATOS (3)'!C104&gt;0%,'DATOS (3)'!C104,"")</f>
        <v>0.05</v>
      </c>
      <c r="F150" s="271">
        <f>IF('DATOS (3)'!D104&gt;0%,'DATOS (3)'!D104,"")</f>
        <v>0.02</v>
      </c>
      <c r="G150" s="271">
        <f>IF('DATOS (3)'!E104&gt;0%,'DATOS (3)'!E104,"")</f>
        <v>0.01</v>
      </c>
      <c r="H150" s="271">
        <f>IF('DATOS (3)'!F104&gt;0%,'DATOS (3)'!F104,"")</f>
        <v>0.01</v>
      </c>
      <c r="I150" s="333"/>
      <c r="J150" s="333"/>
      <c r="K150" s="333"/>
      <c r="L150" s="333"/>
      <c r="M150" s="333"/>
      <c r="N150" s="333"/>
      <c r="O150" s="333"/>
      <c r="P150" s="333"/>
      <c r="Q150" s="333"/>
      <c r="R150" s="333"/>
      <c r="S150" s="333"/>
      <c r="T150" s="333"/>
      <c r="U150" s="268"/>
      <c r="V150" s="268"/>
      <c r="W150" s="269"/>
    </row>
    <row r="151" spans="2:23" ht="10.5" customHeight="1" x14ac:dyDescent="0.2">
      <c r="B151" s="314"/>
      <c r="C151" s="315"/>
      <c r="D151" s="322"/>
      <c r="E151" s="322"/>
      <c r="F151" s="322"/>
      <c r="G151" s="322"/>
      <c r="H151" s="322"/>
      <c r="I151" s="322"/>
      <c r="J151" s="315"/>
      <c r="K151" s="315"/>
      <c r="L151" s="315"/>
      <c r="M151" s="315"/>
      <c r="N151" s="315"/>
      <c r="O151" s="315"/>
      <c r="P151" s="315"/>
      <c r="Q151" s="315"/>
      <c r="R151" s="315"/>
      <c r="S151" s="315"/>
      <c r="T151" s="315"/>
      <c r="U151" s="315"/>
      <c r="V151" s="315"/>
      <c r="W151" s="316"/>
    </row>
    <row r="152" spans="2:23" s="245" customFormat="1" ht="19.5" customHeight="1" x14ac:dyDescent="0.2">
      <c r="B152" s="357"/>
      <c r="C152" s="353">
        <v>3</v>
      </c>
      <c r="D152" s="358" t="s">
        <v>97</v>
      </c>
      <c r="E152" s="359"/>
      <c r="F152" s="359"/>
      <c r="G152" s="359"/>
      <c r="H152" s="359"/>
      <c r="I152" s="360"/>
      <c r="J152" s="360"/>
      <c r="K152" s="360"/>
      <c r="L152" s="361"/>
      <c r="M152" s="361"/>
      <c r="N152" s="361"/>
      <c r="O152" s="361"/>
      <c r="P152" s="361"/>
      <c r="Q152" s="361"/>
      <c r="R152" s="361"/>
      <c r="S152" s="361"/>
      <c r="T152" s="361"/>
      <c r="U152" s="361"/>
      <c r="V152" s="355"/>
      <c r="W152" s="356"/>
    </row>
    <row r="153" spans="2:23" s="245" customFormat="1" ht="16" x14ac:dyDescent="0.2">
      <c r="B153" s="263"/>
      <c r="C153" s="264"/>
      <c r="D153" s="265" t="s">
        <v>220</v>
      </c>
      <c r="E153" s="266"/>
      <c r="F153" s="266"/>
      <c r="G153" s="266"/>
      <c r="H153" s="266"/>
      <c r="I153" s="267"/>
      <c r="J153" s="268"/>
      <c r="K153" s="268"/>
      <c r="L153" s="268"/>
      <c r="M153" s="268"/>
      <c r="N153" s="268"/>
      <c r="O153" s="268"/>
      <c r="P153" s="268"/>
      <c r="Q153" s="268"/>
      <c r="R153" s="268"/>
      <c r="S153" s="268"/>
      <c r="T153" s="268"/>
      <c r="U153" s="268"/>
      <c r="V153" s="268"/>
      <c r="W153" s="269"/>
    </row>
    <row r="154" spans="2:23" s="245" customFormat="1" ht="17" x14ac:dyDescent="0.2">
      <c r="B154" s="263"/>
      <c r="C154" s="264"/>
      <c r="D154" s="270" t="s">
        <v>221</v>
      </c>
      <c r="E154" s="270" t="s">
        <v>31</v>
      </c>
      <c r="F154" s="270" t="s">
        <v>32</v>
      </c>
      <c r="G154" s="270" t="s">
        <v>33</v>
      </c>
      <c r="H154" s="270" t="s">
        <v>34</v>
      </c>
      <c r="I154" s="333"/>
      <c r="J154" s="333"/>
      <c r="K154" s="333"/>
      <c r="L154" s="333"/>
      <c r="M154" s="333"/>
      <c r="N154" s="333"/>
      <c r="O154" s="333"/>
      <c r="P154" s="333"/>
      <c r="Q154" s="333"/>
      <c r="R154" s="333"/>
      <c r="S154" s="333"/>
      <c r="T154" s="333"/>
      <c r="U154" s="268"/>
      <c r="V154" s="268"/>
      <c r="W154" s="269"/>
    </row>
    <row r="155" spans="2:23" s="245" customFormat="1" ht="23.25" customHeight="1" x14ac:dyDescent="0.2">
      <c r="B155" s="263"/>
      <c r="C155" s="264"/>
      <c r="D155" s="451">
        <f>'DATOS (3)'!C19</f>
        <v>535449</v>
      </c>
      <c r="E155" s="271">
        <f>IF('DATOS (3)'!C107&gt;0%,'DATOS (3)'!C107,"")</f>
        <v>0.05</v>
      </c>
      <c r="F155" s="271">
        <f>IF('DATOS (3)'!D107&gt;0%,'DATOS (3)'!D107,"")</f>
        <v>0.06</v>
      </c>
      <c r="G155" s="271">
        <f>IF('DATOS (3)'!E107&gt;0%,'DATOS (3)'!E107,"")</f>
        <v>0.03</v>
      </c>
      <c r="H155" s="271">
        <f>IF('DATOS (3)'!F107&gt;0%,'DATOS (3)'!F107,"")</f>
        <v>0.02</v>
      </c>
      <c r="I155" s="333"/>
      <c r="J155" s="333"/>
      <c r="K155" s="333"/>
      <c r="L155" s="333"/>
      <c r="M155" s="333"/>
      <c r="N155" s="333"/>
      <c r="O155" s="333"/>
      <c r="P155" s="333"/>
      <c r="Q155" s="333"/>
      <c r="R155" s="333"/>
      <c r="S155" s="333"/>
      <c r="T155" s="333"/>
      <c r="U155" s="268"/>
      <c r="V155" s="268"/>
      <c r="W155" s="269"/>
    </row>
    <row r="156" spans="2:23" s="245" customFormat="1" ht="11.25" customHeight="1" thickBot="1" x14ac:dyDescent="0.25">
      <c r="B156" s="272"/>
      <c r="C156" s="273"/>
      <c r="D156" s="274"/>
      <c r="E156" s="275"/>
      <c r="F156" s="275"/>
      <c r="G156" s="275"/>
      <c r="H156" s="275"/>
      <c r="I156" s="276"/>
      <c r="J156" s="277"/>
      <c r="K156" s="277"/>
      <c r="L156" s="277"/>
      <c r="M156" s="277"/>
      <c r="N156" s="277"/>
      <c r="O156" s="277"/>
      <c r="P156" s="277"/>
      <c r="Q156" s="277"/>
      <c r="R156" s="277"/>
      <c r="S156" s="277"/>
      <c r="T156" s="277"/>
      <c r="U156" s="277"/>
      <c r="V156" s="277"/>
      <c r="W156" s="278"/>
    </row>
    <row r="157" spans="2:23" ht="16" hidden="1" thickTop="1" x14ac:dyDescent="0.2"/>
    <row r="158" spans="2:23" ht="25" hidden="1" thickTop="1" x14ac:dyDescent="0.2">
      <c r="B158" s="252"/>
      <c r="C158" s="252"/>
      <c r="D158" s="1313" t="s">
        <v>264</v>
      </c>
      <c r="E158" s="1313"/>
      <c r="F158" s="1313"/>
      <c r="G158" s="1313"/>
      <c r="H158" s="1313"/>
      <c r="I158" s="1313"/>
      <c r="J158" s="1313"/>
      <c r="K158" s="1313"/>
      <c r="L158" s="1313"/>
      <c r="M158" s="1313"/>
      <c r="N158" s="1313"/>
      <c r="O158" s="1313"/>
      <c r="P158" s="253"/>
      <c r="Q158" s="253"/>
      <c r="R158" s="253"/>
      <c r="S158" s="253"/>
      <c r="T158" s="253"/>
      <c r="U158" s="253"/>
      <c r="V158" s="252"/>
      <c r="W158" s="252"/>
    </row>
    <row r="159" spans="2:23" s="250" customFormat="1" ht="16.5" hidden="1" customHeight="1" x14ac:dyDescent="0.2">
      <c r="D159" s="362"/>
      <c r="E159" s="362"/>
      <c r="F159" s="362"/>
      <c r="G159" s="362"/>
      <c r="H159" s="362"/>
      <c r="I159" s="362"/>
      <c r="J159" s="362"/>
      <c r="K159" s="362"/>
      <c r="L159" s="362"/>
      <c r="M159" s="362"/>
      <c r="N159" s="362"/>
      <c r="O159" s="362"/>
      <c r="P159" s="362"/>
      <c r="Q159" s="362"/>
      <c r="R159" s="362"/>
      <c r="S159" s="362"/>
      <c r="T159" s="362"/>
      <c r="U159" s="362"/>
    </row>
    <row r="160" spans="2:23" ht="22" hidden="1" thickTop="1" x14ac:dyDescent="0.25">
      <c r="B160" s="279"/>
      <c r="C160" s="280">
        <v>1</v>
      </c>
      <c r="D160" s="363" t="s">
        <v>265</v>
      </c>
      <c r="E160" s="280"/>
      <c r="F160" s="280"/>
      <c r="G160" s="257"/>
      <c r="H160" s="257"/>
      <c r="I160" s="259"/>
      <c r="J160" s="259"/>
      <c r="K160" s="259"/>
      <c r="L160" s="260"/>
      <c r="M160" s="260"/>
      <c r="N160" s="260"/>
      <c r="O160" s="260"/>
      <c r="P160" s="260"/>
      <c r="Q160" s="260"/>
      <c r="R160" s="260"/>
      <c r="S160" s="260"/>
      <c r="T160" s="260"/>
      <c r="U160" s="260"/>
      <c r="V160" s="261"/>
      <c r="W160" s="262"/>
    </row>
    <row r="161" spans="2:23" s="250" customFormat="1" ht="17" hidden="1" thickTop="1" x14ac:dyDescent="0.2">
      <c r="B161" s="364"/>
      <c r="C161" s="365"/>
      <c r="D161" s="282"/>
      <c r="E161" s="325"/>
      <c r="F161" s="325"/>
      <c r="G161" s="325"/>
      <c r="H161" s="325"/>
      <c r="I161" s="325"/>
      <c r="J161" s="365"/>
      <c r="K161" s="365"/>
      <c r="L161" s="365"/>
      <c r="M161" s="365"/>
      <c r="N161" s="365"/>
      <c r="O161" s="365"/>
      <c r="P161" s="365"/>
      <c r="Q161" s="365"/>
      <c r="R161" s="365"/>
      <c r="S161" s="365"/>
      <c r="T161" s="365"/>
      <c r="U161" s="365"/>
      <c r="V161" s="365"/>
      <c r="W161" s="366"/>
    </row>
    <row r="162" spans="2:23" ht="17" hidden="1" thickTop="1" thickBot="1" x14ac:dyDescent="0.25">
      <c r="B162" s="314"/>
      <c r="C162" s="315"/>
      <c r="D162" s="322"/>
      <c r="E162" s="322"/>
      <c r="F162" s="367" t="s">
        <v>266</v>
      </c>
      <c r="G162" s="368"/>
      <c r="H162" s="368"/>
      <c r="I162" s="368"/>
      <c r="J162" s="369"/>
      <c r="K162" s="369"/>
      <c r="L162" s="369"/>
      <c r="M162" s="369"/>
      <c r="N162" s="369"/>
      <c r="O162" s="370"/>
      <c r="P162" s="315"/>
      <c r="Q162" s="315"/>
      <c r="R162" s="315"/>
      <c r="S162" s="315"/>
      <c r="T162" s="315"/>
      <c r="U162" s="315"/>
      <c r="V162" s="315"/>
      <c r="W162" s="316"/>
    </row>
    <row r="163" spans="2:23" s="245" customFormat="1" ht="32.25" hidden="1" customHeight="1" x14ac:dyDescent="0.2">
      <c r="B163" s="263"/>
      <c r="C163" s="264"/>
      <c r="D163" s="1312" t="s">
        <v>267</v>
      </c>
      <c r="E163" s="1312"/>
      <c r="F163" s="291" t="s">
        <v>31</v>
      </c>
      <c r="G163" s="291" t="s">
        <v>32</v>
      </c>
      <c r="H163" s="291" t="s">
        <v>33</v>
      </c>
      <c r="I163" s="291" t="s">
        <v>34</v>
      </c>
      <c r="J163" s="291" t="s">
        <v>35</v>
      </c>
      <c r="K163" s="291" t="s">
        <v>36</v>
      </c>
      <c r="L163" s="291" t="s">
        <v>37</v>
      </c>
      <c r="M163" s="291" t="s">
        <v>38</v>
      </c>
      <c r="N163" s="291" t="s">
        <v>39</v>
      </c>
      <c r="O163" s="293" t="s">
        <v>40</v>
      </c>
      <c r="P163" s="333"/>
      <c r="Q163" s="333"/>
      <c r="R163" s="333"/>
      <c r="S163" s="333"/>
      <c r="T163" s="333"/>
      <c r="U163" s="333"/>
      <c r="V163" s="268"/>
      <c r="W163" s="269"/>
    </row>
    <row r="164" spans="2:23" s="245" customFormat="1" ht="23.25" hidden="1" customHeight="1" x14ac:dyDescent="0.2">
      <c r="B164" s="263"/>
      <c r="C164" s="264"/>
      <c r="D164" s="1028"/>
      <c r="E164" s="1028"/>
      <c r="F164" s="295"/>
      <c r="G164" s="295"/>
      <c r="H164" s="295"/>
      <c r="I164" s="295"/>
      <c r="J164" s="294"/>
      <c r="K164" s="296"/>
      <c r="L164" s="296"/>
      <c r="M164" s="296"/>
      <c r="N164" s="296"/>
      <c r="O164" s="296"/>
      <c r="P164" s="371"/>
      <c r="Q164" s="371"/>
      <c r="R164" s="371"/>
      <c r="S164" s="371"/>
      <c r="T164" s="371"/>
      <c r="U164" s="371"/>
      <c r="V164" s="268"/>
      <c r="W164" s="269"/>
    </row>
    <row r="165" spans="2:23" ht="17" hidden="1" thickTop="1" thickBot="1" x14ac:dyDescent="0.25">
      <c r="B165" s="317"/>
      <c r="C165" s="318"/>
      <c r="D165" s="319"/>
      <c r="E165" s="319"/>
      <c r="F165" s="319"/>
      <c r="G165" s="319"/>
      <c r="H165" s="319"/>
      <c r="I165" s="319"/>
      <c r="J165" s="318"/>
      <c r="K165" s="318"/>
      <c r="L165" s="318"/>
      <c r="M165" s="318"/>
      <c r="N165" s="318"/>
      <c r="O165" s="318"/>
      <c r="P165" s="318"/>
      <c r="Q165" s="318"/>
      <c r="R165" s="318"/>
      <c r="S165" s="318"/>
      <c r="T165" s="318"/>
      <c r="U165" s="318"/>
      <c r="V165" s="318"/>
      <c r="W165" s="320"/>
    </row>
    <row r="166" spans="2:23" s="250" customFormat="1" ht="16" thickTop="1" x14ac:dyDescent="0.2">
      <c r="B166" s="341"/>
      <c r="C166" s="341"/>
      <c r="D166" s="342"/>
      <c r="E166" s="342"/>
      <c r="F166" s="342"/>
      <c r="G166" s="342"/>
      <c r="H166" s="342"/>
      <c r="I166" s="342"/>
      <c r="J166" s="341"/>
      <c r="K166" s="341"/>
      <c r="L166" s="341"/>
      <c r="M166" s="341"/>
      <c r="N166" s="341"/>
      <c r="O166" s="341"/>
      <c r="P166" s="341"/>
      <c r="Q166" s="341"/>
      <c r="R166" s="341"/>
      <c r="S166" s="341"/>
      <c r="T166" s="341"/>
      <c r="U166" s="341"/>
      <c r="V166" s="341"/>
      <c r="W166" s="341"/>
    </row>
    <row r="167" spans="2:23" ht="33" customHeight="1" x14ac:dyDescent="0.2">
      <c r="B167" s="252"/>
      <c r="C167" s="252"/>
      <c r="D167" s="1313" t="s">
        <v>99</v>
      </c>
      <c r="E167" s="1313"/>
      <c r="F167" s="1313"/>
      <c r="G167" s="1313"/>
      <c r="H167" s="1313"/>
      <c r="I167" s="1313"/>
      <c r="J167" s="1313"/>
      <c r="K167" s="1313"/>
      <c r="L167" s="1313"/>
      <c r="M167" s="1313"/>
      <c r="N167" s="1313"/>
      <c r="O167" s="1313"/>
      <c r="P167" s="253"/>
      <c r="Q167" s="253"/>
      <c r="R167" s="253"/>
      <c r="S167" s="253"/>
      <c r="T167" s="253"/>
      <c r="U167" s="253"/>
      <c r="V167" s="252"/>
      <c r="W167" s="252"/>
    </row>
    <row r="168" spans="2:23" ht="27" customHeight="1" x14ac:dyDescent="0.2">
      <c r="B168" s="329"/>
      <c r="C168" s="329"/>
      <c r="D168" s="1314" t="s">
        <v>248</v>
      </c>
      <c r="E168" s="1314"/>
      <c r="F168" s="1314"/>
      <c r="G168" s="1314"/>
      <c r="H168" s="1314"/>
      <c r="I168" s="1314"/>
      <c r="J168" s="1314"/>
      <c r="K168" s="1314"/>
      <c r="L168" s="1314"/>
      <c r="M168" s="1314"/>
      <c r="N168" s="1314"/>
      <c r="O168" s="1314"/>
      <c r="P168" s="1314"/>
      <c r="Q168" s="1314"/>
      <c r="R168" s="1314"/>
      <c r="S168" s="1314"/>
      <c r="T168" s="1314"/>
      <c r="U168" s="1314"/>
      <c r="V168" s="1314"/>
      <c r="W168" s="1314"/>
    </row>
    <row r="169" spans="2:23" ht="16" thickBot="1" x14ac:dyDescent="0.25">
      <c r="D169" s="321"/>
    </row>
    <row r="170" spans="2:23" ht="26.25" customHeight="1" thickTop="1" x14ac:dyDescent="0.25">
      <c r="B170" s="279"/>
      <c r="C170" s="280">
        <v>1</v>
      </c>
      <c r="D170" s="258" t="s">
        <v>100</v>
      </c>
      <c r="E170" s="280"/>
      <c r="F170" s="280"/>
      <c r="G170" s="257"/>
      <c r="H170" s="257"/>
      <c r="I170" s="259"/>
      <c r="J170" s="259"/>
      <c r="K170" s="259"/>
      <c r="L170" s="260"/>
      <c r="M170" s="260"/>
      <c r="N170" s="260"/>
      <c r="O170" s="260"/>
      <c r="P170" s="260"/>
      <c r="Q170" s="260"/>
      <c r="R170" s="260"/>
      <c r="S170" s="260"/>
      <c r="T170" s="260"/>
      <c r="U170" s="260"/>
      <c r="V170" s="261"/>
      <c r="W170" s="262"/>
    </row>
    <row r="171" spans="2:23" ht="9.75" customHeight="1" x14ac:dyDescent="0.25">
      <c r="B171" s="330"/>
      <c r="C171" s="331"/>
      <c r="D171" s="332"/>
      <c r="E171" s="331"/>
      <c r="F171" s="331"/>
      <c r="G171" s="333"/>
      <c r="H171" s="333"/>
      <c r="I171" s="334"/>
      <c r="J171" s="334"/>
      <c r="K171" s="334"/>
      <c r="L171" s="289"/>
      <c r="M171" s="289"/>
      <c r="N171" s="289"/>
      <c r="O171" s="289"/>
      <c r="P171" s="289"/>
      <c r="Q171" s="289"/>
      <c r="R171" s="289"/>
      <c r="S171" s="289"/>
      <c r="T171" s="289"/>
      <c r="U171" s="289"/>
      <c r="V171" s="268"/>
      <c r="W171" s="269"/>
    </row>
    <row r="172" spans="2:23" ht="16" x14ac:dyDescent="0.2">
      <c r="B172" s="314"/>
      <c r="C172" s="315"/>
      <c r="D172" s="282" t="s">
        <v>268</v>
      </c>
      <c r="E172" s="322"/>
      <c r="F172" s="322"/>
      <c r="G172" s="322"/>
      <c r="H172" s="322"/>
      <c r="I172" s="322"/>
      <c r="J172" s="315"/>
      <c r="K172" s="315"/>
      <c r="L172" s="315"/>
      <c r="M172" s="315"/>
      <c r="N172" s="315"/>
      <c r="O172" s="335"/>
      <c r="P172" s="335"/>
      <c r="Q172" s="335"/>
      <c r="R172" s="335"/>
      <c r="S172" s="335"/>
      <c r="T172" s="335"/>
      <c r="U172" s="335"/>
      <c r="V172" s="315"/>
      <c r="W172" s="316"/>
    </row>
    <row r="173" spans="2:23" ht="7.5" customHeight="1" thickBot="1" x14ac:dyDescent="0.25">
      <c r="B173" s="314"/>
      <c r="C173" s="315"/>
      <c r="D173" s="282"/>
      <c r="E173" s="322"/>
      <c r="F173" s="322"/>
      <c r="G173" s="322"/>
      <c r="H173" s="322"/>
      <c r="I173" s="322"/>
      <c r="J173" s="315"/>
      <c r="K173" s="315"/>
      <c r="L173" s="315"/>
      <c r="M173" s="315"/>
      <c r="N173" s="315"/>
      <c r="O173" s="335"/>
      <c r="P173" s="335"/>
      <c r="Q173" s="335"/>
      <c r="R173" s="335"/>
      <c r="S173" s="335"/>
      <c r="T173" s="335"/>
      <c r="U173" s="335"/>
      <c r="V173" s="315"/>
      <c r="W173" s="316"/>
    </row>
    <row r="174" spans="2:23" ht="21.75" customHeight="1" x14ac:dyDescent="0.2">
      <c r="B174" s="314"/>
      <c r="C174" s="315"/>
      <c r="D174" s="1305" t="str">
        <f>CONCATENATE('DATOS (3)'!C109)</f>
        <v>UYTRWERWER</v>
      </c>
      <c r="E174" s="1306"/>
      <c r="F174" s="1306"/>
      <c r="G174" s="1306"/>
      <c r="H174" s="1306"/>
      <c r="I174" s="1306"/>
      <c r="J174" s="1306"/>
      <c r="K174" s="1306"/>
      <c r="L174" s="1306"/>
      <c r="M174" s="1306"/>
      <c r="N174" s="1306"/>
      <c r="O174" s="1306"/>
      <c r="P174" s="1306"/>
      <c r="Q174" s="1306"/>
      <c r="R174" s="1306"/>
      <c r="S174" s="1306"/>
      <c r="T174" s="1306"/>
      <c r="U174" s="1307"/>
      <c r="V174" s="322"/>
      <c r="W174" s="316"/>
    </row>
    <row r="175" spans="2:23" ht="21.75" customHeight="1" thickBot="1" x14ac:dyDescent="0.25">
      <c r="B175" s="314"/>
      <c r="C175" s="315"/>
      <c r="D175" s="1308"/>
      <c r="E175" s="1309"/>
      <c r="F175" s="1309"/>
      <c r="G175" s="1309"/>
      <c r="H175" s="1309"/>
      <c r="I175" s="1309"/>
      <c r="J175" s="1309"/>
      <c r="K175" s="1309"/>
      <c r="L175" s="1309"/>
      <c r="M175" s="1309"/>
      <c r="N175" s="1309"/>
      <c r="O175" s="1309"/>
      <c r="P175" s="1309"/>
      <c r="Q175" s="1309"/>
      <c r="R175" s="1309"/>
      <c r="S175" s="1309"/>
      <c r="T175" s="1309"/>
      <c r="U175" s="1310"/>
      <c r="V175" s="322"/>
      <c r="W175" s="316"/>
    </row>
    <row r="176" spans="2:23" ht="11.25" customHeight="1" x14ac:dyDescent="0.2">
      <c r="B176" s="314"/>
      <c r="C176" s="315"/>
      <c r="D176" s="337"/>
      <c r="E176" s="337"/>
      <c r="F176" s="337"/>
      <c r="G176" s="337"/>
      <c r="H176" s="337"/>
      <c r="I176" s="337"/>
      <c r="J176" s="337"/>
      <c r="K176" s="337"/>
      <c r="L176" s="337"/>
      <c r="M176" s="337"/>
      <c r="N176" s="337"/>
      <c r="O176" s="337"/>
      <c r="P176" s="337"/>
      <c r="Q176" s="337"/>
      <c r="R176" s="337"/>
      <c r="S176" s="337"/>
      <c r="T176" s="337"/>
      <c r="U176" s="337"/>
      <c r="V176" s="337"/>
      <c r="W176" s="316"/>
    </row>
    <row r="177" spans="2:26" ht="17" thickBot="1" x14ac:dyDescent="0.25">
      <c r="B177" s="314"/>
      <c r="C177" s="315"/>
      <c r="D177" s="282" t="s">
        <v>269</v>
      </c>
      <c r="E177" s="322"/>
      <c r="F177" s="322"/>
      <c r="G177" s="322"/>
      <c r="H177" s="322"/>
      <c r="I177" s="322"/>
      <c r="J177" s="315"/>
      <c r="K177" s="322"/>
      <c r="L177" s="315"/>
      <c r="M177" s="315"/>
      <c r="N177" s="315"/>
      <c r="O177" s="315"/>
      <c r="P177" s="315"/>
      <c r="Q177" s="315"/>
      <c r="R177" s="315"/>
      <c r="S177" s="315"/>
      <c r="T177" s="315"/>
      <c r="U177" s="315"/>
      <c r="V177" s="315"/>
      <c r="W177" s="316"/>
    </row>
    <row r="178" spans="2:26" ht="19.5" customHeight="1" x14ac:dyDescent="0.2">
      <c r="B178" s="314"/>
      <c r="C178" s="315"/>
      <c r="D178" s="1305" t="str">
        <f>CONCATENATE('DATOS (3)'!C111)</f>
        <v>ÑLKJHGFDCVB</v>
      </c>
      <c r="E178" s="1306"/>
      <c r="F178" s="1306"/>
      <c r="G178" s="1306"/>
      <c r="H178" s="1306"/>
      <c r="I178" s="1306"/>
      <c r="J178" s="1306"/>
      <c r="K178" s="1306"/>
      <c r="L178" s="1306"/>
      <c r="M178" s="1306"/>
      <c r="N178" s="1306"/>
      <c r="O178" s="1306"/>
      <c r="P178" s="1306"/>
      <c r="Q178" s="1306"/>
      <c r="R178" s="1306"/>
      <c r="S178" s="1306"/>
      <c r="T178" s="1306"/>
      <c r="U178" s="1307"/>
      <c r="V178" s="1315"/>
      <c r="W178" s="316"/>
    </row>
    <row r="179" spans="2:26" ht="19.5" customHeight="1" thickBot="1" x14ac:dyDescent="0.25">
      <c r="B179" s="314"/>
      <c r="C179" s="315"/>
      <c r="D179" s="1308"/>
      <c r="E179" s="1309"/>
      <c r="F179" s="1309"/>
      <c r="G179" s="1309"/>
      <c r="H179" s="1309"/>
      <c r="I179" s="1309"/>
      <c r="J179" s="1309"/>
      <c r="K179" s="1309"/>
      <c r="L179" s="1309"/>
      <c r="M179" s="1309"/>
      <c r="N179" s="1309"/>
      <c r="O179" s="1309"/>
      <c r="P179" s="1309"/>
      <c r="Q179" s="1309"/>
      <c r="R179" s="1309"/>
      <c r="S179" s="1309"/>
      <c r="T179" s="1309"/>
      <c r="U179" s="1310"/>
      <c r="V179" s="1315"/>
      <c r="W179" s="316"/>
    </row>
    <row r="180" spans="2:26" ht="11.25" customHeight="1" thickBot="1" x14ac:dyDescent="0.25">
      <c r="B180" s="317"/>
      <c r="C180" s="318"/>
      <c r="D180" s="276"/>
      <c r="E180" s="319"/>
      <c r="F180" s="319"/>
      <c r="G180" s="319"/>
      <c r="H180" s="319"/>
      <c r="I180" s="319"/>
      <c r="J180" s="318"/>
      <c r="K180" s="318"/>
      <c r="L180" s="318"/>
      <c r="M180" s="318"/>
      <c r="N180" s="318"/>
      <c r="O180" s="318"/>
      <c r="P180" s="318"/>
      <c r="Q180" s="318"/>
      <c r="R180" s="318"/>
      <c r="S180" s="318"/>
      <c r="T180" s="318"/>
      <c r="U180" s="318"/>
      <c r="V180" s="318"/>
      <c r="W180" s="320"/>
    </row>
    <row r="182" spans="2:26" ht="24" x14ac:dyDescent="0.2">
      <c r="B182" s="252"/>
      <c r="C182" s="252"/>
      <c r="D182" s="1313" t="s">
        <v>103</v>
      </c>
      <c r="E182" s="1313"/>
      <c r="F182" s="1313"/>
      <c r="G182" s="1313"/>
      <c r="H182" s="1313"/>
      <c r="I182" s="1313"/>
      <c r="J182" s="1313"/>
      <c r="K182" s="1313"/>
      <c r="L182" s="1313"/>
      <c r="M182" s="1313"/>
      <c r="N182" s="1313"/>
      <c r="O182" s="1313"/>
      <c r="P182" s="253"/>
      <c r="Q182" s="253"/>
      <c r="R182" s="253"/>
      <c r="S182" s="253"/>
      <c r="T182" s="253"/>
      <c r="U182" s="253"/>
      <c r="V182" s="252"/>
      <c r="W182" s="252"/>
    </row>
    <row r="183" spans="2:26" ht="19" x14ac:dyDescent="0.2">
      <c r="B183" s="329"/>
      <c r="C183" s="329"/>
      <c r="D183" s="372" t="s">
        <v>270</v>
      </c>
      <c r="E183" s="345"/>
      <c r="F183" s="345"/>
      <c r="G183" s="345"/>
      <c r="H183" s="345"/>
      <c r="I183" s="345"/>
      <c r="J183" s="329"/>
      <c r="K183" s="329"/>
      <c r="L183" s="329"/>
      <c r="M183" s="329"/>
      <c r="N183" s="329"/>
      <c r="O183" s="329"/>
      <c r="P183" s="329"/>
      <c r="Q183" s="329"/>
      <c r="R183" s="329"/>
      <c r="S183" s="329"/>
      <c r="T183" s="329"/>
      <c r="U183" s="329"/>
      <c r="V183" s="329"/>
      <c r="W183" s="329"/>
    </row>
    <row r="184" spans="2:26" ht="3.75" customHeight="1" x14ac:dyDescent="0.2">
      <c r="D184" s="373"/>
    </row>
    <row r="185" spans="2:26" ht="19" x14ac:dyDescent="0.2">
      <c r="B185" s="329"/>
      <c r="C185" s="329"/>
      <c r="D185" s="372" t="s">
        <v>271</v>
      </c>
      <c r="E185" s="345"/>
      <c r="F185" s="345"/>
      <c r="G185" s="345"/>
      <c r="H185" s="345"/>
      <c r="I185" s="345"/>
      <c r="J185" s="329"/>
      <c r="K185" s="329"/>
      <c r="L185" s="329"/>
      <c r="M185" s="329"/>
      <c r="N185" s="329"/>
      <c r="O185" s="329"/>
      <c r="P185" s="329"/>
      <c r="Q185" s="329"/>
      <c r="R185" s="329"/>
      <c r="S185" s="329"/>
      <c r="T185" s="329"/>
      <c r="U185" s="329"/>
      <c r="V185" s="329"/>
      <c r="W185" s="329"/>
    </row>
    <row r="186" spans="2:26" ht="19" x14ac:dyDescent="0.2">
      <c r="B186" s="329"/>
      <c r="C186" s="329"/>
      <c r="D186" s="372" t="s">
        <v>272</v>
      </c>
      <c r="E186" s="345"/>
      <c r="F186" s="345"/>
      <c r="G186" s="345"/>
      <c r="H186" s="345"/>
      <c r="I186" s="345"/>
      <c r="J186" s="329"/>
      <c r="K186" s="329"/>
      <c r="L186" s="329"/>
      <c r="M186" s="329"/>
      <c r="N186" s="329"/>
      <c r="O186" s="329"/>
      <c r="P186" s="329"/>
      <c r="Q186" s="329"/>
      <c r="R186" s="329"/>
      <c r="S186" s="329"/>
      <c r="T186" s="329"/>
      <c r="U186" s="329"/>
      <c r="V186" s="329"/>
      <c r="W186" s="329"/>
    </row>
    <row r="187" spans="2:26" ht="19" x14ac:dyDescent="0.2">
      <c r="B187" s="329"/>
      <c r="C187" s="329"/>
      <c r="D187" s="372" t="s">
        <v>273</v>
      </c>
      <c r="E187" s="345"/>
      <c r="F187" s="345"/>
      <c r="G187" s="345"/>
      <c r="H187" s="345"/>
      <c r="I187" s="345"/>
      <c r="J187" s="329"/>
      <c r="K187" s="329"/>
      <c r="L187" s="329"/>
      <c r="M187" s="329"/>
      <c r="N187" s="329"/>
      <c r="O187" s="329"/>
      <c r="P187" s="329"/>
      <c r="Q187" s="329"/>
      <c r="R187" s="329"/>
      <c r="S187" s="329"/>
      <c r="T187" s="329"/>
      <c r="U187" s="329"/>
      <c r="V187" s="329"/>
      <c r="W187" s="329"/>
    </row>
    <row r="189" spans="2:26" ht="22" thickTop="1" x14ac:dyDescent="0.25">
      <c r="B189" s="279"/>
      <c r="C189" s="280">
        <v>1</v>
      </c>
      <c r="D189" s="363" t="s">
        <v>104</v>
      </c>
      <c r="E189" s="280"/>
      <c r="F189" s="280"/>
      <c r="G189" s="257"/>
      <c r="H189" s="257"/>
      <c r="I189" s="259"/>
      <c r="J189" s="259"/>
      <c r="K189" s="259"/>
      <c r="L189" s="260"/>
      <c r="M189" s="260"/>
      <c r="N189" s="260"/>
      <c r="O189" s="260"/>
      <c r="P189" s="260"/>
      <c r="Q189" s="260"/>
      <c r="R189" s="260"/>
      <c r="S189" s="260"/>
      <c r="T189" s="260"/>
      <c r="U189" s="260"/>
      <c r="V189" s="261"/>
      <c r="W189" s="262"/>
    </row>
    <row r="190" spans="2:26" ht="21" customHeight="1" x14ac:dyDescent="0.2">
      <c r="B190" s="314"/>
      <c r="C190" s="315"/>
      <c r="D190" s="1316" t="s">
        <v>274</v>
      </c>
      <c r="E190" s="1316"/>
      <c r="F190" s="1316"/>
      <c r="G190" s="1316"/>
      <c r="H190" s="1316"/>
      <c r="I190" s="1316"/>
      <c r="J190" s="1316"/>
      <c r="K190" s="1316"/>
      <c r="L190" s="1316"/>
      <c r="M190" s="1316"/>
      <c r="N190" s="1316"/>
      <c r="O190" s="1316"/>
      <c r="P190" s="300"/>
      <c r="Q190" s="300"/>
      <c r="R190" s="300"/>
      <c r="S190" s="300"/>
      <c r="T190" s="300"/>
      <c r="U190" s="300"/>
      <c r="V190" s="315"/>
      <c r="W190" s="316"/>
    </row>
    <row r="191" spans="2:26" ht="21.75" customHeight="1" thickBot="1" x14ac:dyDescent="0.25">
      <c r="B191" s="314"/>
      <c r="C191" s="315"/>
      <c r="D191" s="374" t="s">
        <v>275</v>
      </c>
      <c r="E191" s="375"/>
      <c r="F191" s="375"/>
      <c r="G191" s="375"/>
      <c r="H191" s="375"/>
      <c r="I191" s="375"/>
      <c r="J191" s="1317" t="s">
        <v>276</v>
      </c>
      <c r="K191" s="1317"/>
      <c r="L191" s="1317"/>
      <c r="M191" s="376">
        <f>'DATOS (3)'!B7</f>
        <v>6</v>
      </c>
      <c r="N191" s="375" t="s">
        <v>277</v>
      </c>
      <c r="O191" s="376" t="str">
        <f>IF(I108="Inversión de activos fijos (Leasing)","Cuota:", " ")</f>
        <v xml:space="preserve"> </v>
      </c>
      <c r="P191" s="455"/>
      <c r="Q191" s="455"/>
      <c r="R191" s="455"/>
      <c r="S191" s="455"/>
      <c r="T191" s="455"/>
      <c r="U191" s="1318"/>
      <c r="V191" s="1318"/>
      <c r="W191" s="316"/>
      <c r="Y191" s="377">
        <f>M191*12</f>
        <v>72</v>
      </c>
      <c r="Z191" s="239" t="s">
        <v>278</v>
      </c>
    </row>
    <row r="192" spans="2:26" ht="35" thickBot="1" x14ac:dyDescent="0.25">
      <c r="B192" s="314"/>
      <c r="C192" s="315"/>
      <c r="D192" s="290" t="s">
        <v>279</v>
      </c>
      <c r="E192" s="291" t="s">
        <v>105</v>
      </c>
      <c r="F192" s="291" t="s">
        <v>31</v>
      </c>
      <c r="G192" s="291" t="s">
        <v>32</v>
      </c>
      <c r="H192" s="291" t="s">
        <v>33</v>
      </c>
      <c r="I192" s="291" t="s">
        <v>34</v>
      </c>
      <c r="J192" s="333"/>
      <c r="K192" s="333"/>
      <c r="L192" s="333"/>
      <c r="M192" s="333"/>
      <c r="N192" s="333"/>
      <c r="O192" s="333"/>
      <c r="P192" s="333"/>
      <c r="Q192" s="333"/>
      <c r="R192" s="333"/>
      <c r="S192" s="333"/>
      <c r="T192" s="333"/>
      <c r="U192" s="333"/>
      <c r="V192" s="315"/>
      <c r="W192" s="316"/>
    </row>
    <row r="193" spans="2:23" ht="16" x14ac:dyDescent="0.2">
      <c r="B193" s="314"/>
      <c r="C193" s="315"/>
      <c r="D193" s="407">
        <f>IF('DATOS (3)'!A115&lt;&gt;"",'DATOS (3)'!A115,"")</f>
        <v>800000</v>
      </c>
      <c r="E193" s="406">
        <f>IF('DATOS (3)'!B115&lt;&gt;"",'DATOS (3)'!B115,"")</f>
        <v>0.02</v>
      </c>
      <c r="F193" s="406">
        <f>IF('DATOS (3)'!C115&lt;&gt;"",'DATOS (3)'!C115,"")</f>
        <v>0.01</v>
      </c>
      <c r="G193" s="406">
        <f>IF('DATOS (3)'!D115&lt;&gt;"",'DATOS (3)'!D115,"")</f>
        <v>1.4999999999999999E-2</v>
      </c>
      <c r="H193" s="406">
        <f>IF('DATOS (3)'!E115&lt;&gt;"",'DATOS (3)'!E115,"")</f>
        <v>0.03</v>
      </c>
      <c r="I193" s="406">
        <f>IF('DATOS (3)'!F115&lt;&gt;"",'DATOS (3)'!F115,"")</f>
        <v>0.08</v>
      </c>
      <c r="J193" s="333"/>
      <c r="K193" s="333"/>
      <c r="L193" s="333"/>
      <c r="M193" s="333"/>
      <c r="N193" s="333"/>
      <c r="O193" s="333"/>
      <c r="P193" s="333"/>
      <c r="Q193" s="333"/>
      <c r="R193" s="333"/>
      <c r="S193" s="333"/>
      <c r="T193" s="333"/>
      <c r="U193" s="333"/>
      <c r="V193" s="315"/>
      <c r="W193" s="316"/>
    </row>
    <row r="194" spans="2:23" ht="16" x14ac:dyDescent="0.2">
      <c r="B194" s="314"/>
      <c r="C194" s="315"/>
      <c r="D194" s="407">
        <f>IF('DATOS (3)'!A116&lt;&gt;"",'DATOS (3)'!A116,"")</f>
        <v>4564656</v>
      </c>
      <c r="E194" s="406" t="str">
        <f>IF('DATOS (3)'!B116&lt;&gt;"",'DATOS (3)'!B116,"")</f>
        <v/>
      </c>
      <c r="F194" s="406">
        <f>IF('DATOS (3)'!C116&lt;&gt;"",'DATOS (3)'!C116,"")</f>
        <v>7.0000000000000007E-2</v>
      </c>
      <c r="G194" s="406">
        <f>IF('DATOS (3)'!D116&lt;&gt;"",'DATOS (3)'!D116,"")</f>
        <v>0.04</v>
      </c>
      <c r="H194" s="406">
        <f>IF('DATOS (3)'!E116&lt;&gt;"",'DATOS (3)'!E116,"")</f>
        <v>2.3E-2</v>
      </c>
      <c r="I194" s="406">
        <f>IF('DATOS (3)'!F116&lt;&gt;"",'DATOS (3)'!F116,"")</f>
        <v>0</v>
      </c>
      <c r="J194" s="333"/>
      <c r="K194" s="333"/>
      <c r="L194" s="333"/>
      <c r="M194" s="333"/>
      <c r="N194" s="333"/>
      <c r="O194" s="333"/>
      <c r="P194" s="333"/>
      <c r="Q194" s="333"/>
      <c r="R194" s="333"/>
      <c r="S194" s="333"/>
      <c r="T194" s="333"/>
      <c r="U194" s="333"/>
      <c r="V194" s="315"/>
      <c r="W194" s="316"/>
    </row>
    <row r="195" spans="2:23" ht="16" x14ac:dyDescent="0.2">
      <c r="B195" s="314"/>
      <c r="C195" s="315"/>
      <c r="D195" s="407">
        <f>IF('DATOS (3)'!A117&lt;&gt;"",'DATOS (3)'!A117,"")</f>
        <v>54563</v>
      </c>
      <c r="E195" s="406" t="str">
        <f>IF('DATOS (3)'!B117&lt;&gt;"",'DATOS (3)'!B117,"")</f>
        <v/>
      </c>
      <c r="F195" s="406">
        <f>IF('DATOS (3)'!C117&lt;&gt;"",'DATOS (3)'!C117,"")</f>
        <v>0.02</v>
      </c>
      <c r="G195" s="406">
        <f>IF('DATOS (3)'!D117&lt;&gt;"",'DATOS (3)'!D117,"")</f>
        <v>0</v>
      </c>
      <c r="H195" s="406">
        <f>IF('DATOS (3)'!E117&lt;&gt;"",'DATOS (3)'!E117,"")</f>
        <v>0</v>
      </c>
      <c r="I195" s="406">
        <f>IF('DATOS (3)'!F117&lt;&gt;"",'DATOS (3)'!F117,"")</f>
        <v>0</v>
      </c>
      <c r="J195" s="333"/>
      <c r="K195" s="333"/>
      <c r="L195" s="333"/>
      <c r="M195" s="333"/>
      <c r="N195" s="333"/>
      <c r="O195" s="333"/>
      <c r="P195" s="333"/>
      <c r="Q195" s="333"/>
      <c r="R195" s="333"/>
      <c r="S195" s="333"/>
      <c r="T195" s="333"/>
      <c r="U195" s="333"/>
      <c r="V195" s="315"/>
      <c r="W195" s="316"/>
    </row>
    <row r="196" spans="2:23" ht="16" x14ac:dyDescent="0.2">
      <c r="B196" s="314"/>
      <c r="C196" s="315"/>
      <c r="D196" s="407">
        <f>IF('DATOS (3)'!A118&lt;&gt;"",'DATOS (3)'!A118,"")</f>
        <v>87546</v>
      </c>
      <c r="E196" s="406" t="str">
        <f>IF('DATOS (3)'!B118&lt;&gt;"",'DATOS (3)'!B118,"")</f>
        <v/>
      </c>
      <c r="F196" s="406">
        <f>IF('DATOS (3)'!C118&lt;&gt;"",'DATOS (3)'!C118,"")</f>
        <v>5.5E-2</v>
      </c>
      <c r="G196" s="406">
        <f>IF('DATOS (3)'!D118&lt;&gt;"",'DATOS (3)'!D118,"")</f>
        <v>7.0000000000000007E-2</v>
      </c>
      <c r="H196" s="406">
        <f>IF('DATOS (3)'!E118&lt;&gt;"",'DATOS (3)'!E118,"")</f>
        <v>0</v>
      </c>
      <c r="I196" s="406">
        <f>IF('DATOS (3)'!F118&lt;&gt;"",'DATOS (3)'!F118,"")</f>
        <v>0</v>
      </c>
      <c r="J196" s="333"/>
      <c r="K196" s="333"/>
      <c r="L196" s="333"/>
      <c r="M196" s="333"/>
      <c r="N196" s="333"/>
      <c r="O196" s="333"/>
      <c r="P196" s="333"/>
      <c r="Q196" s="333"/>
      <c r="R196" s="333"/>
      <c r="S196" s="333"/>
      <c r="T196" s="333"/>
      <c r="U196" s="333"/>
      <c r="V196" s="315"/>
      <c r="W196" s="316"/>
    </row>
    <row r="197" spans="2:23" ht="16" x14ac:dyDescent="0.2">
      <c r="B197" s="314"/>
      <c r="C197" s="315"/>
      <c r="D197" s="407">
        <f>IF('DATOS (3)'!A119&lt;&gt;"",'DATOS (3)'!A119,"")</f>
        <v>247</v>
      </c>
      <c r="E197" s="406" t="str">
        <f>IF('DATOS (3)'!B119&lt;&gt;"",'DATOS (3)'!B119,"")</f>
        <v/>
      </c>
      <c r="F197" s="406">
        <f>IF('DATOS (3)'!C119&lt;&gt;"",'DATOS (3)'!C119,"")</f>
        <v>0</v>
      </c>
      <c r="G197" s="406">
        <f>IF('DATOS (3)'!D119&lt;&gt;"",'DATOS (3)'!D119,"")</f>
        <v>0</v>
      </c>
      <c r="H197" s="406">
        <f>IF('DATOS (3)'!E119&lt;&gt;"",'DATOS (3)'!E119,"")</f>
        <v>0</v>
      </c>
      <c r="I197" s="406">
        <f>IF('DATOS (3)'!F119&lt;&gt;"",'DATOS (3)'!F119,"")</f>
        <v>0</v>
      </c>
      <c r="J197" s="333"/>
      <c r="K197" s="333"/>
      <c r="L197" s="333"/>
      <c r="M197" s="333"/>
      <c r="N197" s="333"/>
      <c r="O197" s="333"/>
      <c r="P197" s="333"/>
      <c r="Q197" s="333"/>
      <c r="R197" s="333"/>
      <c r="S197" s="333"/>
      <c r="T197" s="333"/>
      <c r="U197" s="333"/>
      <c r="V197" s="315"/>
      <c r="W197" s="316"/>
    </row>
    <row r="198" spans="2:23" ht="10.5" customHeight="1" x14ac:dyDescent="0.2">
      <c r="B198" s="314"/>
      <c r="C198" s="315"/>
      <c r="D198" s="267"/>
      <c r="E198" s="267"/>
      <c r="F198" s="266"/>
      <c r="G198" s="266"/>
      <c r="H198" s="266"/>
      <c r="I198" s="266"/>
      <c r="J198" s="267"/>
      <c r="K198" s="268"/>
      <c r="L198" s="268"/>
      <c r="M198" s="268"/>
      <c r="N198" s="268"/>
      <c r="O198" s="268"/>
      <c r="P198" s="268"/>
      <c r="Q198" s="268"/>
      <c r="R198" s="268"/>
      <c r="S198" s="268"/>
      <c r="T198" s="268"/>
      <c r="U198" s="268"/>
      <c r="V198" s="315"/>
      <c r="W198" s="316"/>
    </row>
    <row r="199" spans="2:23" ht="42" customHeight="1" thickBot="1" x14ac:dyDescent="0.25">
      <c r="B199" s="314"/>
      <c r="C199" s="315"/>
      <c r="D199" s="1319" t="s">
        <v>280</v>
      </c>
      <c r="E199" s="1319"/>
      <c r="F199" s="1319"/>
      <c r="G199" s="1319"/>
      <c r="H199" s="1319"/>
      <c r="I199" s="1319"/>
      <c r="J199" s="1319"/>
      <c r="K199" s="1319"/>
      <c r="L199" s="1319"/>
      <c r="M199" s="1319"/>
      <c r="N199" s="1319"/>
      <c r="O199" s="1319"/>
      <c r="P199" s="300"/>
      <c r="Q199" s="300"/>
      <c r="R199" s="300"/>
      <c r="S199" s="300"/>
      <c r="T199" s="300"/>
      <c r="U199" s="300"/>
      <c r="V199" s="315"/>
      <c r="W199" s="316"/>
    </row>
    <row r="200" spans="2:23" ht="63" customHeight="1" thickBot="1" x14ac:dyDescent="0.25">
      <c r="B200" s="1311" t="s">
        <v>281</v>
      </c>
      <c r="C200" s="1311"/>
      <c r="D200" s="290" t="s">
        <v>279</v>
      </c>
      <c r="E200" s="291" t="s">
        <v>105</v>
      </c>
      <c r="F200" s="291" t="s">
        <v>31</v>
      </c>
      <c r="G200" s="291" t="s">
        <v>32</v>
      </c>
      <c r="H200" s="291" t="s">
        <v>33</v>
      </c>
      <c r="I200" s="291" t="s">
        <v>34</v>
      </c>
      <c r="J200" s="333"/>
      <c r="K200" s="333"/>
      <c r="L200" s="333"/>
      <c r="M200" s="333"/>
      <c r="N200" s="333"/>
      <c r="O200" s="333"/>
      <c r="P200" s="333"/>
      <c r="Q200" s="333"/>
      <c r="R200" s="333"/>
      <c r="S200" s="333"/>
      <c r="T200" s="333"/>
      <c r="U200" s="333"/>
      <c r="V200" s="315"/>
      <c r="W200" s="316"/>
    </row>
    <row r="201" spans="2:23" ht="17" x14ac:dyDescent="0.2">
      <c r="B201" s="1294"/>
      <c r="C201" s="1295"/>
      <c r="D201" s="301" t="str">
        <f>IF('DATOS (3)'!A121&lt;&gt;"",'DATOS (3)'!A121,"")</f>
        <v/>
      </c>
      <c r="E201" s="406" t="str">
        <f>IF('DATOS (3)'!B121&lt;&gt;"",'DATOS (3)'!B121,"")</f>
        <v/>
      </c>
      <c r="F201" s="406">
        <f>IF('DATOS (3)'!C121&lt;&gt;"",'DATOS (3)'!C121,"")</f>
        <v>0</v>
      </c>
      <c r="G201" s="406">
        <f>IF('DATOS (3)'!D121&lt;&gt;"",'DATOS (3)'!D121,"")</f>
        <v>0</v>
      </c>
      <c r="H201" s="406">
        <f>IF('DATOS (3)'!E121&lt;&gt;"",'DATOS (3)'!E121,"")</f>
        <v>0</v>
      </c>
      <c r="I201" s="406">
        <f>IF('DATOS (3)'!F121&lt;&gt;"",'DATOS (3)'!F121,"")</f>
        <v>0</v>
      </c>
      <c r="J201" s="333"/>
      <c r="K201" s="333"/>
      <c r="L201" s="333"/>
      <c r="M201" s="333"/>
      <c r="N201" s="333"/>
      <c r="O201" s="333"/>
      <c r="P201" s="333"/>
      <c r="Q201" s="333"/>
      <c r="R201" s="333"/>
      <c r="S201" s="333"/>
      <c r="T201" s="333"/>
      <c r="U201" s="333"/>
      <c r="V201" s="315"/>
      <c r="W201" s="316"/>
    </row>
    <row r="202" spans="2:23" ht="17" x14ac:dyDescent="0.2">
      <c r="B202" s="1303"/>
      <c r="C202" s="1304"/>
      <c r="D202" s="301" t="str">
        <f>IF('DATOS (3)'!A122&lt;&gt;"",'DATOS (3)'!A122,"")</f>
        <v/>
      </c>
      <c r="E202" s="406" t="str">
        <f>IF('DATOS (3)'!B122&lt;&gt;"",'DATOS (3)'!B122,"")</f>
        <v/>
      </c>
      <c r="F202" s="406">
        <f>IF('DATOS (3)'!C122&lt;&gt;"",'DATOS (3)'!C122,"")</f>
        <v>0</v>
      </c>
      <c r="G202" s="406">
        <f>IF('DATOS (3)'!D122&lt;&gt;"",'DATOS (3)'!D122,"")</f>
        <v>0</v>
      </c>
      <c r="H202" s="406">
        <f>IF('DATOS (3)'!E122&lt;&gt;"",'DATOS (3)'!E122,"")</f>
        <v>0</v>
      </c>
      <c r="I202" s="406">
        <f>IF('DATOS (3)'!F122&lt;&gt;"",'DATOS (3)'!F122,"")</f>
        <v>0</v>
      </c>
      <c r="J202" s="333"/>
      <c r="K202" s="333"/>
      <c r="L202" s="333"/>
      <c r="M202" s="333"/>
      <c r="N202" s="333"/>
      <c r="O202" s="333"/>
      <c r="P202" s="333"/>
      <c r="Q202" s="333"/>
      <c r="R202" s="333"/>
      <c r="S202" s="333"/>
      <c r="T202" s="333"/>
      <c r="U202" s="333"/>
      <c r="V202" s="315"/>
      <c r="W202" s="316"/>
    </row>
    <row r="203" spans="2:23" ht="17" thickBot="1" x14ac:dyDescent="0.25">
      <c r="B203" s="314"/>
      <c r="C203" s="315"/>
      <c r="D203" s="322"/>
      <c r="E203" s="322"/>
      <c r="F203" s="322"/>
      <c r="G203" s="322"/>
      <c r="H203" s="322"/>
      <c r="I203" s="322"/>
      <c r="J203" s="333"/>
      <c r="K203" s="333"/>
      <c r="L203" s="333"/>
      <c r="M203" s="333"/>
      <c r="N203" s="333"/>
      <c r="O203" s="333"/>
      <c r="P203" s="333"/>
      <c r="Q203" s="333"/>
      <c r="R203" s="333"/>
      <c r="S203" s="333"/>
      <c r="T203" s="333"/>
      <c r="U203" s="333"/>
      <c r="V203" s="315"/>
      <c r="W203" s="316"/>
    </row>
    <row r="204" spans="2:23" ht="45.75" customHeight="1" thickTop="1" x14ac:dyDescent="0.25">
      <c r="B204" s="279"/>
      <c r="C204" s="346">
        <v>2</v>
      </c>
      <c r="D204" s="1300" t="s">
        <v>108</v>
      </c>
      <c r="E204" s="1300"/>
      <c r="F204" s="1300"/>
      <c r="G204" s="1300"/>
      <c r="H204" s="1300"/>
      <c r="I204" s="1300"/>
      <c r="J204" s="1300"/>
      <c r="K204" s="1300"/>
      <c r="L204" s="1300"/>
      <c r="M204" s="1300"/>
      <c r="N204" s="1300"/>
      <c r="O204" s="1300"/>
      <c r="P204" s="378"/>
      <c r="Q204" s="378"/>
      <c r="R204" s="378"/>
      <c r="S204" s="378"/>
      <c r="T204" s="378"/>
      <c r="U204" s="378"/>
      <c r="V204" s="261"/>
      <c r="W204" s="262"/>
    </row>
    <row r="205" spans="2:23" ht="16" thickBot="1" x14ac:dyDescent="0.25">
      <c r="B205" s="314"/>
      <c r="C205" s="315"/>
      <c r="D205" s="322"/>
      <c r="E205" s="322"/>
      <c r="F205" s="322"/>
      <c r="G205" s="322"/>
      <c r="H205" s="322"/>
      <c r="I205" s="322"/>
      <c r="J205" s="315"/>
      <c r="K205" s="315"/>
      <c r="L205" s="315"/>
      <c r="M205" s="315"/>
      <c r="N205" s="315"/>
      <c r="O205" s="315"/>
      <c r="P205" s="315"/>
      <c r="Q205" s="315"/>
      <c r="R205" s="315"/>
      <c r="S205" s="315"/>
      <c r="T205" s="315"/>
      <c r="U205" s="315"/>
      <c r="V205" s="315"/>
      <c r="W205" s="316"/>
    </row>
    <row r="206" spans="2:23" ht="37.5" customHeight="1" thickBot="1" x14ac:dyDescent="0.25">
      <c r="B206" s="314"/>
      <c r="C206" s="315"/>
      <c r="D206" s="1301" t="s">
        <v>109</v>
      </c>
      <c r="E206" s="1301"/>
      <c r="F206" s="1301"/>
      <c r="G206" s="1302" t="s">
        <v>110</v>
      </c>
      <c r="H206" s="1302"/>
      <c r="I206" s="1302" t="s">
        <v>111</v>
      </c>
      <c r="J206" s="1302"/>
      <c r="K206" s="1302" t="s">
        <v>112</v>
      </c>
      <c r="L206" s="1302"/>
      <c r="M206" s="379" t="s">
        <v>113</v>
      </c>
      <c r="N206" s="315"/>
      <c r="O206" s="315"/>
      <c r="P206" s="315"/>
      <c r="Q206" s="315"/>
      <c r="R206" s="315"/>
      <c r="S206" s="315"/>
      <c r="T206" s="315"/>
      <c r="U206" s="315"/>
      <c r="V206" s="315"/>
      <c r="W206" s="316"/>
    </row>
    <row r="207" spans="2:23" ht="21" customHeight="1" x14ac:dyDescent="0.2">
      <c r="B207" s="314"/>
      <c r="C207" s="315"/>
      <c r="D207" s="1284" t="str">
        <f>CONCATENATE('DATOS (3)'!A125)</f>
        <v>G&amp;t</v>
      </c>
      <c r="E207" s="1284"/>
      <c r="F207" s="1284"/>
      <c r="G207" s="1287">
        <f>IF('DATOS (3)'!D125&lt;&gt;"",'DATOS (3)'!D125,"")</f>
        <v>123</v>
      </c>
      <c r="H207" s="1287"/>
      <c r="I207" s="1282">
        <f>IF('DATOS (3)'!F125&lt;&gt;"",'DATOS (3)'!F125,"")</f>
        <v>5000</v>
      </c>
      <c r="J207" s="1283"/>
      <c r="K207" s="1284">
        <f>IF('DATOS (3)'!I125&lt;&gt;"",'DATOS (3)'!I125,"")</f>
        <v>12</v>
      </c>
      <c r="L207" s="1284"/>
      <c r="M207" s="380" t="str">
        <f>IF('DATOS (3)'!K125&lt;&gt;"",'DATOS (3)'!K125,"")</f>
        <v/>
      </c>
      <c r="N207" s="315"/>
      <c r="O207" s="315"/>
      <c r="P207" s="315"/>
      <c r="Q207" s="315"/>
      <c r="R207" s="315"/>
      <c r="S207" s="315"/>
      <c r="T207" s="315"/>
      <c r="U207" s="315"/>
      <c r="V207" s="315"/>
      <c r="W207" s="316"/>
    </row>
    <row r="208" spans="2:23" ht="21" customHeight="1" x14ac:dyDescent="0.2">
      <c r="B208" s="314"/>
      <c r="C208" s="315"/>
      <c r="D208" s="1284" t="str">
        <f>CONCATENATE('DATOS (3)'!A126)</f>
        <v/>
      </c>
      <c r="E208" s="1284"/>
      <c r="F208" s="1284"/>
      <c r="G208" s="1287" t="str">
        <f>IF('DATOS (3)'!D126&lt;&gt;"",'DATOS (3)'!D126,"")</f>
        <v/>
      </c>
      <c r="H208" s="1287"/>
      <c r="I208" s="1282" t="str">
        <f>IF('DATOS (3)'!F126&lt;&gt;"",'DATOS (3)'!F126,"")</f>
        <v/>
      </c>
      <c r="J208" s="1283"/>
      <c r="K208" s="1284" t="str">
        <f>IF('DATOS (3)'!I126&lt;&gt;"",'DATOS (3)'!I126,"")</f>
        <v/>
      </c>
      <c r="L208" s="1284"/>
      <c r="M208" s="380" t="str">
        <f>IF('DATOS (3)'!K126&lt;&gt;"",'DATOS (3)'!K126,"")</f>
        <v/>
      </c>
      <c r="N208" s="315"/>
      <c r="O208" s="315"/>
      <c r="P208" s="315"/>
      <c r="Q208" s="315"/>
      <c r="R208" s="315"/>
      <c r="S208" s="315"/>
      <c r="T208" s="315"/>
      <c r="U208" s="315"/>
      <c r="V208" s="315"/>
      <c r="W208" s="316"/>
    </row>
    <row r="209" spans="2:23" ht="21" customHeight="1" x14ac:dyDescent="0.2">
      <c r="B209" s="314"/>
      <c r="C209" s="315"/>
      <c r="D209" s="1284" t="str">
        <f>CONCATENATE('DATOS (3)'!A127)</f>
        <v/>
      </c>
      <c r="E209" s="1284"/>
      <c r="F209" s="1284"/>
      <c r="G209" s="1287" t="str">
        <f>IF('DATOS (3)'!D127&lt;&gt;"",'DATOS (3)'!D127,"")</f>
        <v/>
      </c>
      <c r="H209" s="1287"/>
      <c r="I209" s="1282" t="str">
        <f>IF('DATOS (3)'!F127&lt;&gt;"",'DATOS (3)'!F127,"")</f>
        <v/>
      </c>
      <c r="J209" s="1283"/>
      <c r="K209" s="1284" t="str">
        <f>IF('DATOS (3)'!I127&lt;&gt;"",'DATOS (3)'!I127,"")</f>
        <v/>
      </c>
      <c r="L209" s="1284"/>
      <c r="M209" s="380" t="str">
        <f>IF('DATOS (3)'!K127&lt;&gt;"",'DATOS (3)'!K127,"")</f>
        <v/>
      </c>
      <c r="N209" s="315"/>
      <c r="O209" s="315"/>
      <c r="P209" s="315"/>
      <c r="Q209" s="315"/>
      <c r="R209" s="315"/>
      <c r="S209" s="315"/>
      <c r="T209" s="315"/>
      <c r="U209" s="315"/>
      <c r="V209" s="315"/>
      <c r="W209" s="316"/>
    </row>
    <row r="210" spans="2:23" ht="16" thickBot="1" x14ac:dyDescent="0.25">
      <c r="B210" s="314"/>
      <c r="C210" s="315"/>
      <c r="D210" s="322"/>
      <c r="E210" s="322"/>
      <c r="F210" s="315"/>
      <c r="G210" s="322"/>
      <c r="H210" s="322"/>
      <c r="I210" s="322"/>
      <c r="J210" s="322"/>
      <c r="K210" s="315"/>
      <c r="L210" s="315"/>
      <c r="M210" s="315"/>
      <c r="N210" s="315"/>
      <c r="O210" s="315"/>
      <c r="P210" s="315"/>
      <c r="Q210" s="315"/>
      <c r="R210" s="315"/>
      <c r="S210" s="315"/>
      <c r="T210" s="315"/>
      <c r="U210" s="315"/>
      <c r="V210" s="315"/>
      <c r="W210" s="316"/>
    </row>
    <row r="211" spans="2:23" ht="22" thickTop="1" x14ac:dyDescent="0.25">
      <c r="B211" s="279"/>
      <c r="C211" s="280">
        <v>3</v>
      </c>
      <c r="D211" s="363" t="s">
        <v>114</v>
      </c>
      <c r="E211" s="280"/>
      <c r="F211" s="280"/>
      <c r="G211" s="257"/>
      <c r="H211" s="257"/>
      <c r="I211" s="259"/>
      <c r="J211" s="259"/>
      <c r="K211" s="259"/>
      <c r="L211" s="260"/>
      <c r="M211" s="260"/>
      <c r="N211" s="260"/>
      <c r="O211" s="260"/>
      <c r="P211" s="260"/>
      <c r="Q211" s="260"/>
      <c r="R211" s="260"/>
      <c r="S211" s="260"/>
      <c r="T211" s="260"/>
      <c r="U211" s="260"/>
      <c r="V211" s="261"/>
      <c r="W211" s="262"/>
    </row>
    <row r="212" spans="2:23" ht="10.5" customHeight="1" thickBot="1" x14ac:dyDescent="0.3">
      <c r="B212" s="330"/>
      <c r="C212" s="331"/>
      <c r="D212" s="381"/>
      <c r="E212" s="331"/>
      <c r="F212" s="331"/>
      <c r="G212" s="333"/>
      <c r="H212" s="333"/>
      <c r="I212" s="334"/>
      <c r="J212" s="334"/>
      <c r="K212" s="334"/>
      <c r="L212" s="289"/>
      <c r="M212" s="289"/>
      <c r="N212" s="289"/>
      <c r="O212" s="289"/>
      <c r="P212" s="289"/>
      <c r="Q212" s="289"/>
      <c r="R212" s="289"/>
      <c r="S212" s="289"/>
      <c r="T212" s="289"/>
      <c r="U212" s="289"/>
      <c r="V212" s="268"/>
      <c r="W212" s="269"/>
    </row>
    <row r="213" spans="2:23" ht="48.75" customHeight="1" thickBot="1" x14ac:dyDescent="0.25">
      <c r="B213" s="314"/>
      <c r="C213" s="315"/>
      <c r="D213" s="382" t="s">
        <v>115</v>
      </c>
      <c r="E213" s="383" t="s">
        <v>116</v>
      </c>
      <c r="F213" s="291" t="s">
        <v>31</v>
      </c>
      <c r="G213" s="291" t="s">
        <v>32</v>
      </c>
      <c r="H213" s="291" t="s">
        <v>33</v>
      </c>
      <c r="I213" s="291" t="s">
        <v>34</v>
      </c>
      <c r="J213" s="315"/>
      <c r="K213" s="315"/>
      <c r="L213" s="315"/>
      <c r="M213" s="315"/>
      <c r="N213" s="315"/>
      <c r="O213" s="315"/>
      <c r="P213" s="315"/>
      <c r="Q213" s="315"/>
      <c r="R213" s="315"/>
      <c r="S213" s="315"/>
      <c r="T213" s="315"/>
      <c r="U213" s="315"/>
      <c r="V213" s="315"/>
      <c r="W213" s="316"/>
    </row>
    <row r="214" spans="2:23" ht="40.5" customHeight="1" x14ac:dyDescent="0.2">
      <c r="B214" s="314"/>
      <c r="C214" s="315"/>
      <c r="D214" s="408" t="str">
        <f>MID('DATOS (3)'!A130,18,100)</f>
        <v>io</v>
      </c>
      <c r="E214" s="409">
        <f>IF('DATOS (3)'!B130&lt;&gt;"",'DATOS (3)'!B130,"")</f>
        <v>5236</v>
      </c>
      <c r="F214" s="410" t="str">
        <f>IF('DATOS (3)'!C130&lt;&gt;"",'DATOS (3)'!C130,"")</f>
        <v/>
      </c>
      <c r="G214" s="410" t="str">
        <f>IF('DATOS (3)'!D130&lt;&gt;"",'DATOS (3)'!D130,"")</f>
        <v/>
      </c>
      <c r="H214" s="410" t="str">
        <f>IF('DATOS (3)'!E130&lt;&gt;"",'DATOS (3)'!E130,"")</f>
        <v/>
      </c>
      <c r="I214" s="410" t="str">
        <f>IF('DATOS (3)'!F130&lt;&gt;"",'DATOS (3)'!F130,"")</f>
        <v/>
      </c>
      <c r="J214" s="315"/>
      <c r="K214" s="315"/>
      <c r="L214" s="315"/>
      <c r="M214" s="315"/>
      <c r="N214" s="315"/>
      <c r="O214" s="315"/>
      <c r="P214" s="315"/>
      <c r="Q214" s="315"/>
      <c r="R214" s="315"/>
      <c r="S214" s="315"/>
      <c r="T214" s="315"/>
      <c r="U214" s="315"/>
      <c r="V214" s="315"/>
      <c r="W214" s="316"/>
    </row>
    <row r="215" spans="2:23" ht="40.5" customHeight="1" x14ac:dyDescent="0.2">
      <c r="B215" s="314"/>
      <c r="C215" s="315"/>
      <c r="D215" s="408" t="str">
        <f>MID('DATOS (3)'!A131,18,100)</f>
        <v>io</v>
      </c>
      <c r="E215" s="409" t="str">
        <f>IF('DATOS (3)'!B131&lt;&gt;"",'DATOS (3)'!B131,"")</f>
        <v/>
      </c>
      <c r="F215" s="410" t="str">
        <f>IF('DATOS (3)'!C131&lt;&gt;"",'DATOS (3)'!C131,"")</f>
        <v/>
      </c>
      <c r="G215" s="410" t="str">
        <f>IF('DATOS (3)'!D131&lt;&gt;"",'DATOS (3)'!D131,"")</f>
        <v/>
      </c>
      <c r="H215" s="410" t="str">
        <f>IF('DATOS (3)'!E131&lt;&gt;"",'DATOS (3)'!E131,"")</f>
        <v/>
      </c>
      <c r="I215" s="410" t="str">
        <f>IF('DATOS (3)'!F131&lt;&gt;"",'DATOS (3)'!F131,"")</f>
        <v/>
      </c>
      <c r="J215" s="315"/>
      <c r="K215" s="315"/>
      <c r="L215" s="315"/>
      <c r="M215" s="315"/>
      <c r="N215" s="315"/>
      <c r="O215" s="315"/>
      <c r="P215" s="315"/>
      <c r="Q215" s="315"/>
      <c r="R215" s="315"/>
      <c r="S215" s="315"/>
      <c r="T215" s="315"/>
      <c r="U215" s="315"/>
      <c r="V215" s="315"/>
      <c r="W215" s="316"/>
    </row>
    <row r="216" spans="2:23" ht="40.5" customHeight="1" x14ac:dyDescent="0.2">
      <c r="B216" s="314"/>
      <c r="C216" s="315"/>
      <c r="D216" s="408" t="str">
        <f>MID('DATOS (3)'!A132,18,100)</f>
        <v>io</v>
      </c>
      <c r="E216" s="409" t="str">
        <f>IF('DATOS (3)'!B132&lt;&gt;"",'DATOS (3)'!B132,"")</f>
        <v/>
      </c>
      <c r="F216" s="410" t="str">
        <f>IF('DATOS (3)'!C132&lt;&gt;"",'DATOS (3)'!C132,"")</f>
        <v/>
      </c>
      <c r="G216" s="410" t="str">
        <f>IF('DATOS (3)'!D132&lt;&gt;"",'DATOS (3)'!D132,"")</f>
        <v/>
      </c>
      <c r="H216" s="410" t="str">
        <f>IF('DATOS (3)'!E132&lt;&gt;"",'DATOS (3)'!E132,"")</f>
        <v/>
      </c>
      <c r="I216" s="410" t="str">
        <f>IF('DATOS (3)'!F132&lt;&gt;"",'DATOS (3)'!F132,"")</f>
        <v/>
      </c>
      <c r="J216" s="315"/>
      <c r="K216" s="315"/>
      <c r="L216" s="315"/>
      <c r="M216" s="315"/>
      <c r="N216" s="315"/>
      <c r="O216" s="315"/>
      <c r="P216" s="315"/>
      <c r="Q216" s="315"/>
      <c r="R216" s="315"/>
      <c r="S216" s="315"/>
      <c r="T216" s="315"/>
      <c r="U216" s="315"/>
      <c r="V216" s="315"/>
      <c r="W216" s="316"/>
    </row>
    <row r="217" spans="2:23" x14ac:dyDescent="0.2">
      <c r="B217" s="314"/>
      <c r="C217" s="315"/>
      <c r="D217" s="322"/>
      <c r="E217" s="322"/>
      <c r="F217" s="322"/>
      <c r="G217" s="322"/>
      <c r="H217" s="322"/>
      <c r="I217" s="322"/>
      <c r="J217" s="315"/>
      <c r="K217" s="315"/>
      <c r="L217" s="315"/>
      <c r="M217" s="315"/>
      <c r="N217" s="315"/>
      <c r="O217" s="315"/>
      <c r="P217" s="315"/>
      <c r="Q217" s="315"/>
      <c r="R217" s="315"/>
      <c r="S217" s="315"/>
      <c r="T217" s="315"/>
      <c r="U217" s="315"/>
      <c r="V217" s="315"/>
      <c r="W217" s="316"/>
    </row>
    <row r="218" spans="2:23" ht="17" thickBot="1" x14ac:dyDescent="0.25">
      <c r="B218" s="314"/>
      <c r="C218" s="315"/>
      <c r="D218" s="282" t="s">
        <v>282</v>
      </c>
      <c r="E218" s="322"/>
      <c r="F218" s="322"/>
      <c r="G218" s="322"/>
      <c r="H218" s="322"/>
      <c r="I218" s="322"/>
      <c r="J218" s="315"/>
      <c r="K218" s="322"/>
      <c r="L218" s="315"/>
      <c r="M218" s="315"/>
      <c r="N218" s="315"/>
      <c r="O218" s="315"/>
      <c r="P218" s="315"/>
      <c r="Q218" s="315"/>
      <c r="R218" s="315"/>
      <c r="S218" s="315"/>
      <c r="T218" s="315"/>
      <c r="U218" s="315"/>
      <c r="V218" s="315"/>
      <c r="W218" s="316"/>
    </row>
    <row r="219" spans="2:23" x14ac:dyDescent="0.2">
      <c r="B219" s="314"/>
      <c r="C219" s="315"/>
      <c r="D219" s="1288" t="str">
        <f>CONCATENATE('DATOS (3)'!B133)</f>
        <v>rtwertwert</v>
      </c>
      <c r="E219" s="1289"/>
      <c r="F219" s="1289"/>
      <c r="G219" s="1289"/>
      <c r="H219" s="1289"/>
      <c r="I219" s="1289"/>
      <c r="J219" s="1289"/>
      <c r="K219" s="1289"/>
      <c r="L219" s="1289"/>
      <c r="M219" s="1289"/>
      <c r="N219" s="1289"/>
      <c r="O219" s="1289"/>
      <c r="P219" s="1289"/>
      <c r="Q219" s="1289"/>
      <c r="R219" s="1289"/>
      <c r="S219" s="1289"/>
      <c r="T219" s="1289"/>
      <c r="U219" s="1290"/>
      <c r="V219" s="315"/>
      <c r="W219" s="316"/>
    </row>
    <row r="220" spans="2:23" ht="16" thickBot="1" x14ac:dyDescent="0.25">
      <c r="B220" s="314"/>
      <c r="C220" s="315"/>
      <c r="D220" s="1291"/>
      <c r="E220" s="1292"/>
      <c r="F220" s="1292"/>
      <c r="G220" s="1292"/>
      <c r="H220" s="1292"/>
      <c r="I220" s="1292"/>
      <c r="J220" s="1292"/>
      <c r="K220" s="1292"/>
      <c r="L220" s="1292"/>
      <c r="M220" s="1292"/>
      <c r="N220" s="1292"/>
      <c r="O220" s="1292"/>
      <c r="P220" s="1292"/>
      <c r="Q220" s="1292"/>
      <c r="R220" s="1292"/>
      <c r="S220" s="1292"/>
      <c r="T220" s="1292"/>
      <c r="U220" s="1293"/>
      <c r="V220" s="315"/>
      <c r="W220" s="316"/>
    </row>
    <row r="221" spans="2:23" ht="16" thickBot="1" x14ac:dyDescent="0.25">
      <c r="B221" s="317"/>
      <c r="C221" s="318"/>
      <c r="D221" s="319"/>
      <c r="E221" s="319"/>
      <c r="F221" s="319"/>
      <c r="G221" s="319"/>
      <c r="H221" s="319"/>
      <c r="I221" s="319"/>
      <c r="J221" s="318"/>
      <c r="K221" s="318"/>
      <c r="L221" s="318"/>
      <c r="M221" s="318"/>
      <c r="N221" s="318"/>
      <c r="O221" s="318"/>
      <c r="P221" s="318"/>
      <c r="Q221" s="318"/>
      <c r="R221" s="318"/>
      <c r="S221" s="318"/>
      <c r="T221" s="318"/>
      <c r="U221" s="318"/>
      <c r="V221" s="318"/>
      <c r="W221" s="320"/>
    </row>
    <row r="222" spans="2:23" ht="22" hidden="1" thickTop="1" x14ac:dyDescent="0.25">
      <c r="B222" s="279"/>
      <c r="C222" s="280"/>
      <c r="D222" s="363" t="s">
        <v>283</v>
      </c>
      <c r="E222" s="280"/>
      <c r="F222" s="280"/>
      <c r="G222" s="257"/>
      <c r="H222" s="257"/>
      <c r="I222" s="259"/>
      <c r="J222" s="259"/>
      <c r="K222" s="259"/>
      <c r="L222" s="260"/>
      <c r="M222" s="260"/>
      <c r="N222" s="260"/>
      <c r="O222" s="260"/>
      <c r="P222" s="260"/>
      <c r="Q222" s="260"/>
      <c r="R222" s="260"/>
      <c r="S222" s="260"/>
      <c r="T222" s="260"/>
      <c r="U222" s="260"/>
      <c r="V222" s="261"/>
      <c r="W222" s="262"/>
    </row>
    <row r="223" spans="2:23" ht="22" hidden="1" thickTop="1" x14ac:dyDescent="0.25">
      <c r="B223" s="330"/>
      <c r="C223" s="331"/>
      <c r="D223" s="381"/>
      <c r="E223" s="331"/>
      <c r="F223" s="331"/>
      <c r="G223" s="333"/>
      <c r="H223" s="333"/>
      <c r="I223" s="334"/>
      <c r="J223" s="334"/>
      <c r="K223" s="334"/>
      <c r="L223" s="289"/>
      <c r="M223" s="289"/>
      <c r="N223" s="289"/>
      <c r="O223" s="289"/>
      <c r="P223" s="289"/>
      <c r="Q223" s="289"/>
      <c r="R223" s="289"/>
      <c r="S223" s="289"/>
      <c r="T223" s="289"/>
      <c r="U223" s="289"/>
      <c r="V223" s="268"/>
      <c r="W223" s="269"/>
    </row>
    <row r="224" spans="2:23" ht="31.5" hidden="1" customHeight="1" x14ac:dyDescent="0.2">
      <c r="B224" s="314"/>
      <c r="C224" s="315"/>
      <c r="D224" s="1296" t="s">
        <v>109</v>
      </c>
      <c r="E224" s="1296"/>
      <c r="F224" s="1296"/>
      <c r="G224" s="1297" t="s">
        <v>284</v>
      </c>
      <c r="H224" s="1297"/>
      <c r="I224" s="1298" t="s">
        <v>285</v>
      </c>
      <c r="J224" s="1298"/>
      <c r="K224" s="1299" t="s">
        <v>286</v>
      </c>
      <c r="L224" s="1299"/>
      <c r="M224" s="315"/>
      <c r="N224" s="315"/>
      <c r="O224" s="315"/>
      <c r="P224" s="315"/>
      <c r="Q224" s="315"/>
      <c r="R224" s="315"/>
      <c r="S224" s="315"/>
      <c r="T224" s="315"/>
      <c r="U224" s="315"/>
      <c r="V224" s="315"/>
      <c r="W224" s="316"/>
    </row>
    <row r="225" spans="2:23" ht="16" hidden="1" thickTop="1" x14ac:dyDescent="0.2">
      <c r="B225" s="314"/>
      <c r="C225" s="315"/>
      <c r="D225" s="1284"/>
      <c r="E225" s="1284"/>
      <c r="F225" s="1284"/>
      <c r="G225" s="1284"/>
      <c r="H225" s="1284"/>
      <c r="I225" s="1283"/>
      <c r="J225" s="1283"/>
      <c r="K225" s="1284"/>
      <c r="L225" s="1284"/>
      <c r="M225" s="315"/>
      <c r="N225" s="315"/>
      <c r="O225" s="315"/>
      <c r="P225" s="315"/>
      <c r="Q225" s="315"/>
      <c r="R225" s="315"/>
      <c r="S225" s="315"/>
      <c r="T225" s="315"/>
      <c r="U225" s="315"/>
      <c r="V225" s="315"/>
      <c r="W225" s="316"/>
    </row>
    <row r="226" spans="2:23" ht="16" hidden="1" thickTop="1" x14ac:dyDescent="0.2">
      <c r="B226" s="314"/>
      <c r="C226" s="315"/>
      <c r="D226" s="1285"/>
      <c r="E226" s="1285"/>
      <c r="F226" s="1285"/>
      <c r="G226" s="1285"/>
      <c r="H226" s="1285"/>
      <c r="I226" s="1286"/>
      <c r="J226" s="1286"/>
      <c r="K226" s="1285"/>
      <c r="L226" s="1285"/>
      <c r="M226" s="315"/>
      <c r="N226" s="315"/>
      <c r="O226" s="315"/>
      <c r="P226" s="315"/>
      <c r="Q226" s="315"/>
      <c r="R226" s="315"/>
      <c r="S226" s="315"/>
      <c r="T226" s="315"/>
      <c r="U226" s="315"/>
      <c r="V226" s="315"/>
      <c r="W226" s="316"/>
    </row>
    <row r="227" spans="2:23" ht="16" hidden="1" thickTop="1" x14ac:dyDescent="0.2">
      <c r="B227" s="314"/>
      <c r="C227" s="315"/>
      <c r="D227" s="1285"/>
      <c r="E227" s="1285"/>
      <c r="F227" s="1285"/>
      <c r="G227" s="1285"/>
      <c r="H227" s="1285"/>
      <c r="I227" s="1286"/>
      <c r="J227" s="1286"/>
      <c r="K227" s="1285"/>
      <c r="L227" s="1285"/>
      <c r="M227" s="315"/>
      <c r="N227" s="315"/>
      <c r="O227" s="315"/>
      <c r="P227" s="315"/>
      <c r="Q227" s="315"/>
      <c r="R227" s="315"/>
      <c r="S227" s="315"/>
      <c r="T227" s="315"/>
      <c r="U227" s="315"/>
      <c r="V227" s="315"/>
      <c r="W227" s="316"/>
    </row>
    <row r="228" spans="2:23" ht="17" hidden="1" thickTop="1" thickBot="1" x14ac:dyDescent="0.25">
      <c r="B228" s="317"/>
      <c r="C228" s="318"/>
      <c r="D228" s="319"/>
      <c r="E228" s="319"/>
      <c r="F228" s="319"/>
      <c r="G228" s="319"/>
      <c r="H228" s="319"/>
      <c r="I228" s="319"/>
      <c r="J228" s="318"/>
      <c r="K228" s="318"/>
      <c r="L228" s="318"/>
      <c r="M228" s="318"/>
      <c r="N228" s="318"/>
      <c r="O228" s="318"/>
      <c r="P228" s="318"/>
      <c r="Q228" s="318"/>
      <c r="R228" s="318"/>
      <c r="S228" s="318"/>
      <c r="T228" s="318"/>
      <c r="U228" s="318"/>
      <c r="V228" s="318"/>
      <c r="W228" s="320"/>
    </row>
    <row r="229" spans="2:23" ht="16" thickTop="1" x14ac:dyDescent="0.2"/>
    <row r="233" spans="2:23" ht="19" x14ac:dyDescent="0.2">
      <c r="D233" s="343" t="s">
        <v>287</v>
      </c>
      <c r="E233" s="343"/>
      <c r="F233" s="343"/>
      <c r="G233" s="343"/>
      <c r="H233" s="343"/>
      <c r="I233" s="343"/>
    </row>
    <row r="244" spans="4:21" x14ac:dyDescent="0.2">
      <c r="D244" s="255" t="s">
        <v>288</v>
      </c>
      <c r="J244" s="255" t="s">
        <v>289</v>
      </c>
      <c r="K244" s="255"/>
      <c r="L244" s="255"/>
      <c r="M244" s="255"/>
      <c r="N244" s="255"/>
      <c r="O244" s="255"/>
      <c r="P244" s="255"/>
      <c r="Q244" s="255"/>
      <c r="R244" s="255"/>
      <c r="S244" s="255"/>
      <c r="T244" s="255"/>
      <c r="U244" s="255"/>
    </row>
    <row r="245" spans="4:21" x14ac:dyDescent="0.2">
      <c r="J245" s="255"/>
      <c r="K245" s="255"/>
      <c r="L245" s="255"/>
      <c r="M245" s="255"/>
      <c r="N245" s="255"/>
      <c r="O245" s="255"/>
      <c r="P245" s="255"/>
      <c r="Q245" s="255"/>
      <c r="R245" s="255"/>
      <c r="S245" s="255"/>
      <c r="T245" s="255"/>
      <c r="U245" s="255"/>
    </row>
    <row r="246" spans="4:21" x14ac:dyDescent="0.2">
      <c r="J246" s="255"/>
      <c r="K246" s="255"/>
      <c r="L246" s="255"/>
      <c r="M246" s="255"/>
      <c r="N246" s="255"/>
      <c r="O246" s="255"/>
      <c r="P246" s="255"/>
      <c r="Q246" s="255"/>
      <c r="R246" s="255"/>
      <c r="S246" s="255"/>
      <c r="T246" s="255"/>
      <c r="U246" s="255"/>
    </row>
    <row r="247" spans="4:21" x14ac:dyDescent="0.2">
      <c r="J247" s="255"/>
      <c r="K247" s="255"/>
      <c r="L247" s="255"/>
      <c r="M247" s="255"/>
      <c r="N247" s="255"/>
      <c r="O247" s="255"/>
      <c r="P247" s="255"/>
      <c r="Q247" s="255"/>
      <c r="R247" s="255"/>
      <c r="S247" s="255"/>
      <c r="T247" s="255"/>
      <c r="U247" s="255"/>
    </row>
    <row r="248" spans="4:21" x14ac:dyDescent="0.2">
      <c r="J248" s="255"/>
      <c r="K248" s="255"/>
      <c r="L248" s="255"/>
      <c r="M248" s="255"/>
      <c r="N248" s="255"/>
      <c r="O248" s="255"/>
      <c r="P248" s="255"/>
      <c r="Q248" s="255"/>
      <c r="R248" s="255"/>
      <c r="S248" s="255"/>
      <c r="T248" s="255"/>
      <c r="U248" s="255"/>
    </row>
    <row r="249" spans="4:21" ht="27.75" customHeight="1" x14ac:dyDescent="0.2">
      <c r="E249" s="384" t="s">
        <v>290</v>
      </c>
      <c r="F249" s="384"/>
      <c r="G249" s="384"/>
      <c r="H249" s="384"/>
      <c r="I249" s="384"/>
      <c r="J249" s="255"/>
      <c r="K249" s="384" t="s">
        <v>290</v>
      </c>
      <c r="L249" s="384"/>
      <c r="M249" s="384"/>
      <c r="N249" s="384"/>
      <c r="O249" s="384"/>
      <c r="P249" s="385"/>
      <c r="Q249" s="385"/>
      <c r="R249" s="385"/>
      <c r="S249" s="385"/>
      <c r="T249" s="385"/>
      <c r="U249" s="385"/>
    </row>
    <row r="403" spans="4:4" x14ac:dyDescent="0.2">
      <c r="D403" s="386" t="s">
        <v>291</v>
      </c>
    </row>
    <row r="404" spans="4:4" x14ac:dyDescent="0.2">
      <c r="D404" s="255" t="s">
        <v>16</v>
      </c>
    </row>
    <row r="405" spans="4:4" x14ac:dyDescent="0.2">
      <c r="D405" s="255" t="s">
        <v>17</v>
      </c>
    </row>
    <row r="406" spans="4:4" x14ac:dyDescent="0.2">
      <c r="D406" s="255" t="s">
        <v>15</v>
      </c>
    </row>
    <row r="407" spans="4:4" x14ac:dyDescent="0.2">
      <c r="D407" s="255" t="s">
        <v>255</v>
      </c>
    </row>
    <row r="408" spans="4:4" x14ac:dyDescent="0.2">
      <c r="D408" s="255" t="s">
        <v>292</v>
      </c>
    </row>
    <row r="409" spans="4:4" x14ac:dyDescent="0.2">
      <c r="D409" s="255" t="s">
        <v>19</v>
      </c>
    </row>
    <row r="410" spans="4:4" x14ac:dyDescent="0.2">
      <c r="D410" s="255" t="s">
        <v>18</v>
      </c>
    </row>
  </sheetData>
  <sheetProtection formatCells="0" formatColumns="0" sort="0" autoFilter="0"/>
  <mergeCells count="98">
    <mergeCell ref="D7:V7"/>
    <mergeCell ref="C2:V2"/>
    <mergeCell ref="C3:V3"/>
    <mergeCell ref="D4:V4"/>
    <mergeCell ref="D5:V5"/>
    <mergeCell ref="D6:V6"/>
    <mergeCell ref="J59:U59"/>
    <mergeCell ref="D46:O46"/>
    <mergeCell ref="D8:V8"/>
    <mergeCell ref="D11:O11"/>
    <mergeCell ref="C13:O13"/>
    <mergeCell ref="O23:U23"/>
    <mergeCell ref="D24:I26"/>
    <mergeCell ref="J24:U26"/>
    <mergeCell ref="D36:U36"/>
    <mergeCell ref="D37:U37"/>
    <mergeCell ref="J40:U40"/>
    <mergeCell ref="D41:I43"/>
    <mergeCell ref="J41:U43"/>
    <mergeCell ref="D55:I57"/>
    <mergeCell ref="J55:U57"/>
    <mergeCell ref="V55:V57"/>
    <mergeCell ref="D136:U137"/>
    <mergeCell ref="D140:O140"/>
    <mergeCell ref="D60:I62"/>
    <mergeCell ref="J60:U62"/>
    <mergeCell ref="V60:V62"/>
    <mergeCell ref="D105:W105"/>
    <mergeCell ref="D65:U66"/>
    <mergeCell ref="D69:U71"/>
    <mergeCell ref="D74:O74"/>
    <mergeCell ref="D85:O85"/>
    <mergeCell ref="D86:W86"/>
    <mergeCell ref="D91:O91"/>
    <mergeCell ref="J191:L191"/>
    <mergeCell ref="U191:V191"/>
    <mergeCell ref="D199:O199"/>
    <mergeCell ref="D142:O143"/>
    <mergeCell ref="D93:U93"/>
    <mergeCell ref="D96:O96"/>
    <mergeCell ref="D98:U98"/>
    <mergeCell ref="D101:U101"/>
    <mergeCell ref="D104:O104"/>
    <mergeCell ref="I108:M108"/>
    <mergeCell ref="D111:U113"/>
    <mergeCell ref="M116:Q116"/>
    <mergeCell ref="D119:U120"/>
    <mergeCell ref="D123:O123"/>
    <mergeCell ref="D125:O125"/>
    <mergeCell ref="D134:O134"/>
    <mergeCell ref="K207:L207"/>
    <mergeCell ref="D208:F208"/>
    <mergeCell ref="G208:H208"/>
    <mergeCell ref="B202:C202"/>
    <mergeCell ref="D144:U145"/>
    <mergeCell ref="B200:C200"/>
    <mergeCell ref="D163:E163"/>
    <mergeCell ref="D164:E164"/>
    <mergeCell ref="D167:O167"/>
    <mergeCell ref="D168:W168"/>
    <mergeCell ref="D174:U175"/>
    <mergeCell ref="D178:U179"/>
    <mergeCell ref="V178:V179"/>
    <mergeCell ref="D182:O182"/>
    <mergeCell ref="D158:O158"/>
    <mergeCell ref="D190:O190"/>
    <mergeCell ref="I209:J209"/>
    <mergeCell ref="K209:L209"/>
    <mergeCell ref="D219:U220"/>
    <mergeCell ref="B201:C201"/>
    <mergeCell ref="D224:F224"/>
    <mergeCell ref="G224:H224"/>
    <mergeCell ref="I224:J224"/>
    <mergeCell ref="K224:L224"/>
    <mergeCell ref="D207:F207"/>
    <mergeCell ref="D204:O204"/>
    <mergeCell ref="D206:F206"/>
    <mergeCell ref="G206:H206"/>
    <mergeCell ref="I206:J206"/>
    <mergeCell ref="K206:L206"/>
    <mergeCell ref="G207:H207"/>
    <mergeCell ref="I207:J207"/>
    <mergeCell ref="I208:J208"/>
    <mergeCell ref="K208:L208"/>
    <mergeCell ref="D227:F227"/>
    <mergeCell ref="G227:H227"/>
    <mergeCell ref="I227:J227"/>
    <mergeCell ref="K227:L227"/>
    <mergeCell ref="D225:F225"/>
    <mergeCell ref="G225:H225"/>
    <mergeCell ref="I225:J225"/>
    <mergeCell ref="K225:L225"/>
    <mergeCell ref="D226:F226"/>
    <mergeCell ref="G226:H226"/>
    <mergeCell ref="I226:J226"/>
    <mergeCell ref="K226:L226"/>
    <mergeCell ref="D209:F209"/>
    <mergeCell ref="G209:H209"/>
  </mergeCells>
  <dataValidations count="2">
    <dataValidation type="list" allowBlank="1" showInputMessage="1" showErrorMessage="1" sqref="I108:M108" xr:uid="{00000000-0002-0000-0800-000000000000}">
      <formula1>$D$404:$D$416</formula1>
    </dataValidation>
    <dataValidation type="list" showInputMessage="1" showErrorMessage="1" sqref="M116 R116:U116" xr:uid="{00000000-0002-0000-0800-000001000000}">
      <formula1>"N/A,Inversión de activos fijos, Consolidación de deudas, Costo de producción/ventas/administrativo"</formula1>
    </dataValidation>
  </dataValidations>
  <printOptions horizontalCentered="1"/>
  <pageMargins left="0.39370078740157483" right="0.43307086614173229" top="0.19685039370078741" bottom="0.19685039370078741" header="0.19685039370078741" footer="0.19685039370078741"/>
  <pageSetup paperSize="300" scale="60" firstPageNumber="0" orientation="portrait" horizontalDpi="300" verticalDpi="300" r:id="rId1"/>
  <headerFooter alignWithMargins="0"/>
  <rowBreaks count="1" manualBreakCount="1">
    <brk id="7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IP175"/>
  <sheetViews>
    <sheetView showGridLines="0" topLeftCell="B5" zoomScale="110" zoomScaleNormal="110" workbookViewId="0">
      <selection activeCell="W15" sqref="W15"/>
    </sheetView>
  </sheetViews>
  <sheetFormatPr baseColWidth="10" defaultColWidth="42.1640625" defaultRowHeight="15" x14ac:dyDescent="0.2"/>
  <cols>
    <col min="1" max="1" width="49.1640625" style="217" customWidth="1"/>
    <col min="2" max="2" width="13.83203125" style="207" customWidth="1"/>
    <col min="3" max="3" width="13.83203125" style="211" customWidth="1"/>
    <col min="4" max="4" width="13.83203125" style="76" customWidth="1"/>
    <col min="5" max="5" width="13.83203125" style="209" customWidth="1"/>
    <col min="6" max="11" width="13.83203125" style="216" hidden="1" customWidth="1"/>
    <col min="12" max="18" width="13.83203125" style="209" hidden="1" customWidth="1"/>
    <col min="19" max="19" width="17.1640625" style="76" customWidth="1"/>
    <col min="20" max="20" width="3.5" style="461" customWidth="1"/>
    <col min="21" max="21" width="5.1640625" style="461" customWidth="1"/>
    <col min="22" max="22" width="4.1640625" style="461" customWidth="1"/>
    <col min="23" max="23" width="5.83203125" style="461" bestFit="1" customWidth="1"/>
    <col min="24" max="40" width="42.1640625" style="461" customWidth="1"/>
    <col min="41" max="250" width="42.1640625" style="76" customWidth="1"/>
    <col min="251" max="16384" width="42.1640625" style="238"/>
  </cols>
  <sheetData>
    <row r="1" spans="1:40" hidden="1" x14ac:dyDescent="0.2">
      <c r="A1" s="72" t="s">
        <v>119</v>
      </c>
      <c r="B1" s="73"/>
      <c r="C1" s="74"/>
      <c r="D1" s="73"/>
      <c r="E1" s="74"/>
      <c r="F1" s="75"/>
      <c r="G1" s="75"/>
      <c r="H1" s="75"/>
      <c r="I1" s="75"/>
      <c r="J1" s="75"/>
      <c r="K1" s="75"/>
      <c r="L1" s="74"/>
      <c r="M1" s="74"/>
      <c r="N1" s="74"/>
      <c r="O1" s="74"/>
      <c r="P1" s="74"/>
      <c r="Q1" s="74"/>
      <c r="R1" s="74"/>
      <c r="S1" s="73">
        <f>SUM(B1:L1)</f>
        <v>0</v>
      </c>
    </row>
    <row r="2" spans="1:40" hidden="1" x14ac:dyDescent="0.2">
      <c r="A2" s="72" t="s">
        <v>120</v>
      </c>
      <c r="B2" s="73"/>
      <c r="C2" s="74"/>
      <c r="D2" s="73"/>
      <c r="E2" s="74"/>
      <c r="F2" s="75"/>
      <c r="G2" s="75"/>
      <c r="H2" s="75"/>
      <c r="I2" s="75"/>
      <c r="J2" s="75"/>
      <c r="K2" s="75"/>
      <c r="L2" s="74"/>
      <c r="M2" s="74"/>
      <c r="N2" s="74"/>
      <c r="O2" s="74"/>
      <c r="P2" s="74"/>
      <c r="Q2" s="74"/>
      <c r="R2" s="74"/>
      <c r="S2" s="73">
        <f>SUM(B2:L2)</f>
        <v>0</v>
      </c>
    </row>
    <row r="3" spans="1:40" hidden="1" x14ac:dyDescent="0.2">
      <c r="A3" s="72" t="s">
        <v>121</v>
      </c>
      <c r="B3" s="73"/>
      <c r="C3" s="74"/>
      <c r="D3" s="73"/>
      <c r="E3" s="74"/>
      <c r="F3" s="75"/>
      <c r="G3" s="75"/>
      <c r="H3" s="75"/>
      <c r="I3" s="75"/>
      <c r="J3" s="75"/>
      <c r="K3" s="75"/>
      <c r="L3" s="74"/>
      <c r="M3" s="74"/>
      <c r="N3" s="74"/>
      <c r="O3" s="74"/>
      <c r="P3" s="74"/>
      <c r="Q3" s="74"/>
      <c r="R3" s="74"/>
      <c r="S3" s="77">
        <f>SUM(B3:L3)</f>
        <v>0</v>
      </c>
    </row>
    <row r="4" spans="1:40" hidden="1" x14ac:dyDescent="0.2">
      <c r="A4" s="78" t="s">
        <v>122</v>
      </c>
      <c r="B4" s="79">
        <f>SUM(B1:B3)</f>
        <v>0</v>
      </c>
      <c r="C4" s="79">
        <f>SUM(C1:C3)</f>
        <v>0</v>
      </c>
      <c r="D4" s="79">
        <f>SUM(D1:D3)</f>
        <v>0</v>
      </c>
      <c r="E4" s="79">
        <f>SUM(E1:E3)</f>
        <v>0</v>
      </c>
      <c r="F4" s="79">
        <f>SUM(F1:F3)</f>
        <v>0</v>
      </c>
      <c r="G4" s="79"/>
      <c r="H4" s="79"/>
      <c r="I4" s="79"/>
      <c r="J4" s="79"/>
      <c r="K4" s="79"/>
      <c r="L4" s="79">
        <f>SUM(L1:L3)</f>
        <v>0</v>
      </c>
      <c r="M4" s="79"/>
      <c r="N4" s="79"/>
      <c r="O4" s="79"/>
      <c r="P4" s="79"/>
      <c r="Q4" s="79"/>
      <c r="R4" s="79"/>
      <c r="S4" s="80">
        <f>SUM(B4:L4)</f>
        <v>0</v>
      </c>
    </row>
    <row r="5" spans="1:40" s="83" customFormat="1" ht="14" x14ac:dyDescent="0.15">
      <c r="A5" s="81"/>
      <c r="B5" s="82"/>
      <c r="C5" s="82"/>
      <c r="D5" s="82"/>
      <c r="E5" s="82"/>
      <c r="F5" s="82"/>
      <c r="G5" s="82"/>
      <c r="H5" s="82"/>
      <c r="I5" s="82"/>
      <c r="J5" s="82"/>
      <c r="K5" s="82"/>
      <c r="L5" s="82"/>
      <c r="M5" s="82"/>
      <c r="N5" s="82"/>
      <c r="O5" s="82"/>
      <c r="P5" s="82"/>
      <c r="Q5" s="82"/>
      <c r="R5" s="82"/>
      <c r="S5" s="73"/>
      <c r="T5" s="462"/>
      <c r="U5" s="462"/>
      <c r="V5" s="462"/>
      <c r="W5" s="462"/>
      <c r="X5" s="462"/>
      <c r="Y5" s="462"/>
      <c r="Z5" s="462"/>
      <c r="AA5" s="462"/>
      <c r="AB5" s="462"/>
      <c r="AC5" s="462"/>
      <c r="AD5" s="462"/>
      <c r="AE5" s="462"/>
      <c r="AF5" s="462"/>
      <c r="AG5" s="462"/>
      <c r="AH5" s="462"/>
      <c r="AI5" s="462"/>
      <c r="AJ5" s="462"/>
      <c r="AK5" s="462"/>
      <c r="AL5" s="462"/>
      <c r="AM5" s="462"/>
      <c r="AN5" s="462"/>
    </row>
    <row r="6" spans="1:40" s="87" customFormat="1" ht="25.5" customHeight="1" x14ac:dyDescent="0.15">
      <c r="A6" s="84" t="s">
        <v>123</v>
      </c>
      <c r="B6" s="85"/>
      <c r="C6" s="86"/>
      <c r="E6" s="88"/>
      <c r="F6" s="88"/>
      <c r="G6" s="88"/>
      <c r="H6" s="88"/>
      <c r="I6" s="88"/>
      <c r="J6" s="88"/>
      <c r="K6" s="88"/>
      <c r="L6" s="88"/>
      <c r="M6" s="88"/>
      <c r="N6" s="88"/>
      <c r="O6" s="88"/>
      <c r="P6" s="88"/>
      <c r="Q6" s="88"/>
      <c r="R6" s="88"/>
      <c r="T6" s="463"/>
      <c r="U6" s="463"/>
      <c r="V6" s="463"/>
      <c r="W6" s="463"/>
      <c r="X6" s="463"/>
      <c r="Y6" s="463"/>
      <c r="Z6" s="463"/>
      <c r="AA6" s="463"/>
      <c r="AB6" s="463"/>
      <c r="AC6" s="463"/>
      <c r="AD6" s="463"/>
      <c r="AE6" s="463"/>
      <c r="AF6" s="463"/>
      <c r="AG6" s="463"/>
      <c r="AH6" s="463"/>
      <c r="AI6" s="463"/>
      <c r="AJ6" s="463"/>
      <c r="AK6" s="463"/>
      <c r="AL6" s="463"/>
      <c r="AM6" s="463"/>
      <c r="AN6" s="463"/>
    </row>
    <row r="7" spans="1:40" s="83" customFormat="1" ht="14" x14ac:dyDescent="0.15">
      <c r="A7" s="81"/>
      <c r="B7" s="82"/>
      <c r="C7" s="82"/>
      <c r="D7" s="82"/>
      <c r="E7" s="82"/>
      <c r="F7" s="82"/>
      <c r="G7" s="82"/>
      <c r="H7" s="82"/>
      <c r="I7" s="82"/>
      <c r="J7" s="82"/>
      <c r="K7" s="82"/>
      <c r="L7" s="82"/>
      <c r="M7" s="82"/>
      <c r="N7" s="82"/>
      <c r="O7" s="82"/>
      <c r="P7" s="82"/>
      <c r="Q7" s="82"/>
      <c r="R7" s="82"/>
      <c r="S7" s="73"/>
      <c r="T7" s="462"/>
      <c r="U7" s="462"/>
      <c r="V7" s="462"/>
      <c r="W7" s="462"/>
      <c r="X7" s="462"/>
      <c r="Y7" s="462"/>
      <c r="Z7" s="462"/>
      <c r="AA7" s="462"/>
      <c r="AB7" s="462"/>
      <c r="AC7" s="462"/>
      <c r="AD7" s="462"/>
      <c r="AE7" s="462"/>
      <c r="AF7" s="462"/>
      <c r="AG7" s="462"/>
      <c r="AH7" s="462"/>
      <c r="AI7" s="462"/>
      <c r="AJ7" s="462"/>
      <c r="AK7" s="462"/>
      <c r="AL7" s="462"/>
      <c r="AM7" s="462"/>
      <c r="AN7" s="462"/>
    </row>
    <row r="8" spans="1:40" ht="29.25" customHeight="1" x14ac:dyDescent="0.2">
      <c r="A8" s="89" t="s">
        <v>124</v>
      </c>
      <c r="B8" s="90"/>
      <c r="C8" s="91"/>
      <c r="D8" s="1389" t="str">
        <f>UPPER('DATOS (3)'!B3)</f>
        <v>G/T</v>
      </c>
      <c r="E8" s="1389"/>
      <c r="F8" s="1389"/>
      <c r="G8" s="1389"/>
      <c r="H8" s="1389"/>
      <c r="I8" s="1389"/>
      <c r="J8" s="1389"/>
      <c r="K8" s="1389"/>
      <c r="L8" s="1389"/>
      <c r="M8" s="387"/>
      <c r="N8" s="387"/>
      <c r="O8" s="387"/>
      <c r="P8" s="387"/>
      <c r="Q8" s="387"/>
      <c r="R8" s="1390" t="s">
        <v>125</v>
      </c>
      <c r="S8" s="1391"/>
    </row>
    <row r="9" spans="1:40" ht="29.25" customHeight="1" x14ac:dyDescent="0.2">
      <c r="A9" s="92" t="s">
        <v>126</v>
      </c>
      <c r="B9" s="93"/>
      <c r="C9" s="94"/>
      <c r="D9" s="1392" t="str">
        <f>CONCATENATE('DATOS (3)'!B5)</f>
        <v>Q</v>
      </c>
      <c r="E9" s="1392"/>
      <c r="F9" s="1392"/>
      <c r="G9" s="1392"/>
      <c r="H9" s="1392"/>
      <c r="I9" s="1392"/>
      <c r="J9" s="1392"/>
      <c r="K9" s="1392"/>
      <c r="L9" s="1392"/>
      <c r="M9" s="95"/>
      <c r="N9" s="95"/>
      <c r="O9" s="95"/>
      <c r="P9" s="95"/>
      <c r="Q9" s="95"/>
      <c r="R9" s="95"/>
      <c r="S9" s="96"/>
      <c r="U9" s="1399">
        <f ca="1">TODAY()</f>
        <v>44840</v>
      </c>
      <c r="V9" s="1400"/>
      <c r="W9" s="1400"/>
    </row>
    <row r="10" spans="1:40" ht="29.25" customHeight="1" x14ac:dyDescent="0.2">
      <c r="A10" s="97" t="s">
        <v>127</v>
      </c>
      <c r="B10" s="98"/>
      <c r="C10" s="98"/>
      <c r="D10" s="1395">
        <f>'DATOS (3)'!B4</f>
        <v>44344</v>
      </c>
      <c r="E10" s="1395"/>
      <c r="F10" s="1395"/>
      <c r="G10" s="1395"/>
      <c r="H10" s="1395"/>
      <c r="I10" s="1395"/>
      <c r="J10" s="1395"/>
      <c r="K10" s="1395"/>
      <c r="L10" s="1395"/>
      <c r="M10" s="99"/>
      <c r="N10" s="99"/>
      <c r="O10" s="99"/>
      <c r="P10" s="99"/>
      <c r="Q10" s="99"/>
      <c r="R10" s="99"/>
      <c r="S10" s="100">
        <f>IF('SUPUESTOS (3)'!I108="Línea de Crédito para pago a terceros (Abasto)",1,IF('SUPUESTOS (3)'!I108="Línea de Financiamiento para Importaciones",1,IF('SUPUESTOS (3)'!I108="Línea de Financiamiento para Capital de Trabajo",1,IF('SUPUESTOS (3)'!I108="Inversión de activos fijos",2,IF('SUPUESTOS (3)'!I108="Consolidación de deudas",2,IF('SUPUESTOS (3)'!I108="Costo de producción/ventas/administrativo",2,IF('SUPUESTOS (3)'!I108="Inversión de activos fijos (Leasing)",3," ")))))))</f>
        <v>2</v>
      </c>
      <c r="U10" s="464">
        <f>DAY(D10)</f>
        <v>28</v>
      </c>
      <c r="V10" s="464">
        <f>MONTH(D10)</f>
        <v>5</v>
      </c>
      <c r="W10" s="464">
        <f>YEAR(D10)</f>
        <v>2021</v>
      </c>
    </row>
    <row r="11" spans="1:40" s="83" customFormat="1" ht="18.75" customHeight="1" thickBot="1" x14ac:dyDescent="0.25">
      <c r="A11" s="101"/>
      <c r="E11" s="102"/>
      <c r="F11" s="103"/>
      <c r="G11" s="103"/>
      <c r="H11" s="103"/>
      <c r="I11" s="103"/>
      <c r="J11" s="103"/>
      <c r="K11" s="103"/>
      <c r="L11" s="104"/>
      <c r="M11" s="104"/>
      <c r="N11" s="104"/>
      <c r="O11" s="104"/>
      <c r="P11" s="104"/>
      <c r="Q11" s="104"/>
      <c r="R11" s="104"/>
      <c r="T11" s="462"/>
      <c r="U11" s="462"/>
      <c r="V11" s="462"/>
      <c r="W11" s="462"/>
      <c r="X11" s="462"/>
      <c r="Y11" s="462"/>
      <c r="Z11" s="462"/>
      <c r="AA11" s="462"/>
      <c r="AB11" s="462"/>
      <c r="AC11" s="462"/>
      <c r="AD11" s="462"/>
      <c r="AE11" s="462"/>
      <c r="AF11" s="462"/>
      <c r="AG11" s="462"/>
      <c r="AH11" s="462"/>
      <c r="AI11" s="462"/>
      <c r="AJ11" s="462"/>
      <c r="AK11" s="462"/>
      <c r="AL11" s="462"/>
      <c r="AM11" s="462"/>
      <c r="AN11" s="462"/>
    </row>
    <row r="12" spans="1:40" s="107" customFormat="1" ht="23.25" customHeight="1" x14ac:dyDescent="0.2">
      <c r="A12" s="105" t="s">
        <v>20</v>
      </c>
      <c r="B12" s="106" t="s">
        <v>128</v>
      </c>
      <c r="C12" s="106">
        <v>2021</v>
      </c>
      <c r="D12" s="106">
        <f>C12+1</f>
        <v>2022</v>
      </c>
      <c r="E12" s="106">
        <f t="shared" ref="E12:R12" si="0">D12+1</f>
        <v>2023</v>
      </c>
      <c r="F12" s="106">
        <f t="shared" si="0"/>
        <v>2024</v>
      </c>
      <c r="G12" s="106">
        <f t="shared" si="0"/>
        <v>2025</v>
      </c>
      <c r="H12" s="106">
        <f t="shared" si="0"/>
        <v>2026</v>
      </c>
      <c r="I12" s="106">
        <f t="shared" si="0"/>
        <v>2027</v>
      </c>
      <c r="J12" s="106">
        <f t="shared" si="0"/>
        <v>2028</v>
      </c>
      <c r="K12" s="106">
        <f t="shared" si="0"/>
        <v>2029</v>
      </c>
      <c r="L12" s="106">
        <f t="shared" si="0"/>
        <v>2030</v>
      </c>
      <c r="M12" s="106">
        <f t="shared" si="0"/>
        <v>2031</v>
      </c>
      <c r="N12" s="106">
        <f t="shared" si="0"/>
        <v>2032</v>
      </c>
      <c r="O12" s="106">
        <f t="shared" si="0"/>
        <v>2033</v>
      </c>
      <c r="P12" s="106">
        <f t="shared" si="0"/>
        <v>2034</v>
      </c>
      <c r="Q12" s="106">
        <f t="shared" si="0"/>
        <v>2035</v>
      </c>
      <c r="R12" s="106">
        <f t="shared" si="0"/>
        <v>2036</v>
      </c>
      <c r="S12" s="105" t="s">
        <v>129</v>
      </c>
      <c r="T12" s="465"/>
      <c r="U12" s="465"/>
      <c r="V12" s="465"/>
      <c r="W12" s="465"/>
      <c r="X12" s="465"/>
      <c r="Y12" s="465"/>
      <c r="Z12" s="465"/>
      <c r="AA12" s="465"/>
      <c r="AB12" s="465"/>
      <c r="AC12" s="465"/>
      <c r="AD12" s="465"/>
      <c r="AE12" s="465"/>
      <c r="AF12" s="465"/>
      <c r="AG12" s="465"/>
      <c r="AH12" s="465"/>
      <c r="AI12" s="465"/>
      <c r="AJ12" s="465"/>
      <c r="AK12" s="465"/>
      <c r="AL12" s="465"/>
      <c r="AM12" s="465"/>
      <c r="AN12" s="465"/>
    </row>
    <row r="13" spans="1:40" ht="20" x14ac:dyDescent="0.2">
      <c r="A13" s="108" t="s">
        <v>130</v>
      </c>
      <c r="B13" s="109" t="s">
        <v>131</v>
      </c>
      <c r="C13" s="110"/>
      <c r="D13" s="110"/>
      <c r="E13" s="110"/>
      <c r="F13" s="110"/>
      <c r="G13" s="110"/>
      <c r="H13" s="110"/>
      <c r="I13" s="110"/>
      <c r="J13" s="110"/>
      <c r="K13" s="110"/>
      <c r="L13" s="110"/>
      <c r="M13" s="110"/>
      <c r="N13" s="110"/>
      <c r="O13" s="110"/>
      <c r="P13" s="110"/>
      <c r="Q13" s="110"/>
      <c r="R13" s="110"/>
      <c r="S13" s="111"/>
    </row>
    <row r="14" spans="1:40" x14ac:dyDescent="0.2">
      <c r="A14" s="112" t="s">
        <v>132</v>
      </c>
      <c r="B14" s="113"/>
      <c r="C14" s="109"/>
      <c r="D14" s="109"/>
      <c r="E14" s="109"/>
      <c r="F14" s="109"/>
      <c r="G14" s="109"/>
      <c r="H14" s="109"/>
      <c r="I14" s="109"/>
      <c r="J14" s="109"/>
      <c r="K14" s="109"/>
      <c r="L14" s="109"/>
      <c r="M14" s="109"/>
      <c r="N14" s="109"/>
      <c r="O14" s="109"/>
      <c r="P14" s="109"/>
      <c r="Q14" s="109"/>
      <c r="R14" s="109"/>
      <c r="S14" s="114"/>
    </row>
    <row r="15" spans="1:40" ht="16" x14ac:dyDescent="0.2">
      <c r="A15" s="115" t="s">
        <v>133</v>
      </c>
      <c r="B15" s="116">
        <f>'SUPUESTOS (3)'!D18</f>
        <v>1490955</v>
      </c>
      <c r="C15" s="117">
        <f>IF(C39=" "," ",(B15*'SUPUESTOS (3)'!E18)+B15)</f>
        <v>1535683.65</v>
      </c>
      <c r="D15" s="117">
        <f>IF(D39=" "," ",(C15*'SUPUESTOS (3)'!F18)+C15)</f>
        <v>1551040.4864999999</v>
      </c>
      <c r="E15" s="117">
        <f>IF(E39=" "," ",(D15*'SUPUESTOS (3)'!G18)+D15)</f>
        <v>1582061.29623</v>
      </c>
      <c r="F15" s="117">
        <f>IF(F39=" "," ",(E15*'SUPUESTOS (3)'!H18)+E15)</f>
        <v>1645343.7480792</v>
      </c>
      <c r="G15" s="117" t="e">
        <f>IF(G39=" "," ",(F15*'SUPUESTOS (3)'!I18)+F15)</f>
        <v>#VALUE!</v>
      </c>
      <c r="H15" s="117" t="e">
        <f>IF(H39=" "," ",(G15*'SUPUESTOS (3)'!J18)+G15)</f>
        <v>#VALUE!</v>
      </c>
      <c r="I15" s="117" t="e">
        <f>IF(I39=" "," ",(H15*'SUPUESTOS (3)'!K18)+H15)</f>
        <v>#VALUE!</v>
      </c>
      <c r="J15" s="117" t="e">
        <f>IF(J39=" "," ",(I15*'SUPUESTOS (3)'!L18)+I15)</f>
        <v>#VALUE!</v>
      </c>
      <c r="K15" s="117" t="e">
        <f>IF(K39=" "," ",(J15*'SUPUESTOS (3)'!M18)+J15)</f>
        <v>#VALUE!</v>
      </c>
      <c r="L15" s="117" t="e">
        <f>IF(L39=" "," ",(K15*'SUPUESTOS (3)'!N18)+K15)</f>
        <v>#VALUE!</v>
      </c>
      <c r="M15" s="117" t="e">
        <f>IF(M39=" "," ",(L15*'SUPUESTOS (3)'!O18)+L15)</f>
        <v>#VALUE!</v>
      </c>
      <c r="N15" s="117" t="e">
        <f>IF(N39=" "," ",(M15*'SUPUESTOS (3)'!P18)+M15)</f>
        <v>#VALUE!</v>
      </c>
      <c r="O15" s="117" t="e">
        <f>IF(O39=" "," ",(N15*'SUPUESTOS (3)'!Q18)+N15)</f>
        <v>#VALUE!</v>
      </c>
      <c r="P15" s="117" t="e">
        <f>IF(P39=" "," ",(O15*'SUPUESTOS (3)'!R18)+O15)</f>
        <v>#VALUE!</v>
      </c>
      <c r="Q15" s="117" t="e">
        <f>IF(Q39=" "," ",(P15*'SUPUESTOS (3)'!S18)+P15)</f>
        <v>#VALUE!</v>
      </c>
      <c r="R15" s="117" t="e">
        <f>IF(R39=" "," ",(Q15*'SUPUESTOS (3)'!T18)+Q15)</f>
        <v>#VALUE!</v>
      </c>
      <c r="S15" s="116" t="e">
        <f>SUM(C15:R15)</f>
        <v>#VALUE!</v>
      </c>
    </row>
    <row r="16" spans="1:40" ht="16" hidden="1" x14ac:dyDescent="0.2">
      <c r="A16" s="115" t="s">
        <v>134</v>
      </c>
      <c r="B16" s="118"/>
      <c r="C16" s="119"/>
      <c r="D16" s="119"/>
      <c r="E16" s="119"/>
      <c r="F16" s="119"/>
      <c r="G16" s="119"/>
      <c r="H16" s="119"/>
      <c r="I16" s="119"/>
      <c r="J16" s="119"/>
      <c r="K16" s="119"/>
      <c r="L16" s="119"/>
      <c r="M16" s="119"/>
      <c r="N16" s="119"/>
      <c r="O16" s="119"/>
      <c r="P16" s="119"/>
      <c r="Q16" s="119"/>
      <c r="R16" s="119"/>
      <c r="S16" s="118">
        <f>SUM(C16:L16)</f>
        <v>0</v>
      </c>
    </row>
    <row r="17" spans="1:40" hidden="1" x14ac:dyDescent="0.2">
      <c r="A17" s="115"/>
      <c r="B17" s="118"/>
      <c r="C17" s="119"/>
      <c r="D17" s="119"/>
      <c r="E17" s="119"/>
      <c r="F17" s="119"/>
      <c r="G17" s="119"/>
      <c r="H17" s="119"/>
      <c r="I17" s="119"/>
      <c r="J17" s="119"/>
      <c r="K17" s="119"/>
      <c r="L17" s="119"/>
      <c r="M17" s="119"/>
      <c r="N17" s="119"/>
      <c r="O17" s="119"/>
      <c r="P17" s="119"/>
      <c r="Q17" s="119"/>
      <c r="R17" s="119"/>
      <c r="S17" s="118"/>
    </row>
    <row r="18" spans="1:40" hidden="1" x14ac:dyDescent="0.2">
      <c r="A18" s="115"/>
      <c r="B18" s="118"/>
      <c r="C18" s="119"/>
      <c r="D18" s="119"/>
      <c r="E18" s="119"/>
      <c r="F18" s="119"/>
      <c r="G18" s="119"/>
      <c r="H18" s="119"/>
      <c r="I18" s="119"/>
      <c r="J18" s="119"/>
      <c r="K18" s="119"/>
      <c r="L18" s="119"/>
      <c r="M18" s="119"/>
      <c r="N18" s="119"/>
      <c r="O18" s="119"/>
      <c r="P18" s="119"/>
      <c r="Q18" s="119"/>
      <c r="R18" s="119"/>
      <c r="S18" s="118"/>
    </row>
    <row r="19" spans="1:40" ht="15" customHeight="1" x14ac:dyDescent="0.2">
      <c r="A19" s="115" t="s">
        <v>135</v>
      </c>
      <c r="B19" s="118"/>
      <c r="C19" s="119"/>
      <c r="D19" s="119"/>
      <c r="E19" s="119"/>
      <c r="F19" s="119"/>
      <c r="G19" s="119"/>
      <c r="H19" s="119"/>
      <c r="I19" s="119"/>
      <c r="J19" s="119"/>
      <c r="K19" s="119"/>
      <c r="L19" s="119"/>
      <c r="M19" s="119"/>
      <c r="N19" s="119"/>
      <c r="O19" s="119"/>
      <c r="P19" s="119"/>
      <c r="Q19" s="119"/>
      <c r="R19" s="119"/>
      <c r="S19" s="118">
        <f>SUM(C19:L19)</f>
        <v>0</v>
      </c>
    </row>
    <row r="20" spans="1:40" s="123" customFormat="1" ht="24" customHeight="1" x14ac:dyDescent="0.2">
      <c r="A20" s="120" t="s">
        <v>136</v>
      </c>
      <c r="B20" s="121">
        <f t="shared" ref="B20:S20" si="1">SUM(B15:B19)</f>
        <v>1490955</v>
      </c>
      <c r="C20" s="122">
        <f t="shared" si="1"/>
        <v>1535683.65</v>
      </c>
      <c r="D20" s="122">
        <f t="shared" si="1"/>
        <v>1551040.4864999999</v>
      </c>
      <c r="E20" s="122">
        <f t="shared" si="1"/>
        <v>1582061.29623</v>
      </c>
      <c r="F20" s="122">
        <f t="shared" si="1"/>
        <v>1645343.7480792</v>
      </c>
      <c r="G20" s="122" t="e">
        <f t="shared" si="1"/>
        <v>#VALUE!</v>
      </c>
      <c r="H20" s="122" t="e">
        <f t="shared" si="1"/>
        <v>#VALUE!</v>
      </c>
      <c r="I20" s="122" t="e">
        <f t="shared" si="1"/>
        <v>#VALUE!</v>
      </c>
      <c r="J20" s="122" t="e">
        <f t="shared" si="1"/>
        <v>#VALUE!</v>
      </c>
      <c r="K20" s="122" t="e">
        <f t="shared" si="1"/>
        <v>#VALUE!</v>
      </c>
      <c r="L20" s="122" t="e">
        <f t="shared" si="1"/>
        <v>#VALUE!</v>
      </c>
      <c r="M20" s="122" t="e">
        <f t="shared" si="1"/>
        <v>#VALUE!</v>
      </c>
      <c r="N20" s="122" t="e">
        <f t="shared" si="1"/>
        <v>#VALUE!</v>
      </c>
      <c r="O20" s="122" t="e">
        <f t="shared" si="1"/>
        <v>#VALUE!</v>
      </c>
      <c r="P20" s="122" t="e">
        <f t="shared" si="1"/>
        <v>#VALUE!</v>
      </c>
      <c r="Q20" s="122" t="e">
        <f t="shared" si="1"/>
        <v>#VALUE!</v>
      </c>
      <c r="R20" s="122" t="e">
        <f t="shared" si="1"/>
        <v>#VALUE!</v>
      </c>
      <c r="S20" s="121" t="e">
        <f t="shared" si="1"/>
        <v>#VALUE!</v>
      </c>
      <c r="T20" s="466"/>
      <c r="U20" s="466"/>
      <c r="V20" s="466"/>
      <c r="W20" s="466"/>
      <c r="X20" s="466"/>
      <c r="Y20" s="466"/>
      <c r="Z20" s="466"/>
      <c r="AA20" s="466"/>
      <c r="AB20" s="466"/>
      <c r="AC20" s="466"/>
      <c r="AD20" s="466"/>
      <c r="AE20" s="466"/>
      <c r="AF20" s="466"/>
      <c r="AG20" s="466"/>
      <c r="AH20" s="466"/>
      <c r="AI20" s="466"/>
      <c r="AJ20" s="466"/>
      <c r="AK20" s="466"/>
      <c r="AL20" s="466"/>
      <c r="AM20" s="466"/>
      <c r="AN20" s="466"/>
    </row>
    <row r="21" spans="1:40" ht="16" x14ac:dyDescent="0.2">
      <c r="A21" s="115" t="s">
        <v>137</v>
      </c>
      <c r="B21" s="124"/>
      <c r="C21" s="124"/>
      <c r="D21" s="124"/>
      <c r="E21" s="124"/>
      <c r="F21" s="124"/>
      <c r="G21" s="124"/>
      <c r="H21" s="124"/>
      <c r="I21" s="124"/>
      <c r="J21" s="124"/>
      <c r="K21" s="124"/>
      <c r="L21" s="124"/>
      <c r="M21" s="124"/>
      <c r="N21" s="124"/>
      <c r="O21" s="124"/>
      <c r="P21" s="124"/>
      <c r="Q21" s="124"/>
      <c r="R21" s="124"/>
      <c r="S21" s="124">
        <f>SUM(C21:R21)</f>
        <v>0</v>
      </c>
    </row>
    <row r="22" spans="1:40" ht="15" customHeight="1" x14ac:dyDescent="0.2">
      <c r="A22" s="125" t="s">
        <v>138</v>
      </c>
      <c r="B22" s="118"/>
      <c r="C22" s="118"/>
      <c r="D22" s="118"/>
      <c r="E22" s="118"/>
      <c r="F22" s="118"/>
      <c r="G22" s="118"/>
      <c r="H22" s="118"/>
      <c r="I22" s="118"/>
      <c r="J22" s="118"/>
      <c r="K22" s="118"/>
      <c r="L22" s="118"/>
      <c r="M22" s="118"/>
      <c r="N22" s="118"/>
      <c r="O22" s="118"/>
      <c r="P22" s="118"/>
      <c r="Q22" s="118"/>
      <c r="R22" s="118"/>
      <c r="S22" s="118">
        <f>SUM(C22:R22)</f>
        <v>0</v>
      </c>
    </row>
    <row r="23" spans="1:40" ht="16" hidden="1" x14ac:dyDescent="0.2">
      <c r="A23" s="115" t="s">
        <v>12</v>
      </c>
      <c r="B23" s="118"/>
      <c r="C23" s="118"/>
      <c r="D23" s="118"/>
      <c r="E23" s="118"/>
      <c r="F23" s="118"/>
      <c r="G23" s="118"/>
      <c r="H23" s="118"/>
      <c r="I23" s="118"/>
      <c r="J23" s="118"/>
      <c r="K23" s="118"/>
      <c r="L23" s="118"/>
      <c r="M23" s="118"/>
      <c r="N23" s="118"/>
      <c r="O23" s="118"/>
      <c r="P23" s="118"/>
      <c r="Q23" s="118"/>
      <c r="R23" s="118"/>
      <c r="S23" s="118">
        <f>SUM(C23:R23)</f>
        <v>0</v>
      </c>
    </row>
    <row r="24" spans="1:40" ht="16" x14ac:dyDescent="0.2">
      <c r="A24" s="115" t="s">
        <v>139</v>
      </c>
      <c r="B24" s="118"/>
      <c r="C24" s="118"/>
      <c r="D24" s="118"/>
      <c r="E24" s="118"/>
      <c r="F24" s="118"/>
      <c r="G24" s="118"/>
      <c r="H24" s="118"/>
      <c r="I24" s="118"/>
      <c r="J24" s="118"/>
      <c r="K24" s="118"/>
      <c r="L24" s="118"/>
      <c r="M24" s="118"/>
      <c r="N24" s="118"/>
      <c r="O24" s="118"/>
      <c r="P24" s="118"/>
      <c r="Q24" s="118"/>
      <c r="R24" s="118"/>
      <c r="S24" s="118">
        <f>SUM(C24:R24)</f>
        <v>0</v>
      </c>
    </row>
    <row r="25" spans="1:40" x14ac:dyDescent="0.2">
      <c r="A25" s="112" t="s">
        <v>140</v>
      </c>
      <c r="B25" s="113"/>
      <c r="C25" s="109"/>
      <c r="D25" s="109"/>
      <c r="E25" s="109"/>
      <c r="F25" s="109"/>
      <c r="G25" s="109"/>
      <c r="H25" s="109"/>
      <c r="I25" s="109"/>
      <c r="J25" s="109"/>
      <c r="K25" s="109"/>
      <c r="L25" s="109"/>
      <c r="M25" s="109"/>
      <c r="N25" s="109"/>
      <c r="O25" s="109"/>
      <c r="P25" s="109"/>
      <c r="Q25" s="109"/>
      <c r="R25" s="109"/>
      <c r="S25" s="114"/>
    </row>
    <row r="26" spans="1:40" ht="16" x14ac:dyDescent="0.2">
      <c r="A26" s="115" t="s">
        <v>141</v>
      </c>
      <c r="B26" s="126"/>
      <c r="C26" s="127">
        <f>'SUPUESTOS (3)'!D193</f>
        <v>800000</v>
      </c>
      <c r="D26" s="127" t="str">
        <f t="shared" ref="D26:R26" si="2">IF(AND($S$10=1,D52&gt;0),C26," ")</f>
        <v xml:space="preserve"> </v>
      </c>
      <c r="E26" s="127" t="str">
        <f t="shared" si="2"/>
        <v xml:space="preserve"> </v>
      </c>
      <c r="F26" s="127" t="str">
        <f t="shared" si="2"/>
        <v xml:space="preserve"> </v>
      </c>
      <c r="G26" s="127" t="str">
        <f t="shared" si="2"/>
        <v xml:space="preserve"> </v>
      </c>
      <c r="H26" s="127" t="str">
        <f t="shared" si="2"/>
        <v xml:space="preserve"> </v>
      </c>
      <c r="I26" s="127" t="str">
        <f t="shared" si="2"/>
        <v xml:space="preserve"> </v>
      </c>
      <c r="J26" s="127" t="str">
        <f t="shared" si="2"/>
        <v xml:space="preserve"> </v>
      </c>
      <c r="K26" s="127" t="str">
        <f t="shared" si="2"/>
        <v xml:space="preserve"> </v>
      </c>
      <c r="L26" s="127" t="str">
        <f t="shared" si="2"/>
        <v xml:space="preserve"> </v>
      </c>
      <c r="M26" s="127" t="str">
        <f t="shared" si="2"/>
        <v xml:space="preserve"> </v>
      </c>
      <c r="N26" s="127" t="str">
        <f t="shared" si="2"/>
        <v xml:space="preserve"> </v>
      </c>
      <c r="O26" s="127" t="str">
        <f t="shared" si="2"/>
        <v xml:space="preserve"> </v>
      </c>
      <c r="P26" s="127" t="str">
        <f t="shared" si="2"/>
        <v xml:space="preserve"> </v>
      </c>
      <c r="Q26" s="127" t="str">
        <f t="shared" si="2"/>
        <v xml:space="preserve"> </v>
      </c>
      <c r="R26" s="127" t="str">
        <f t="shared" si="2"/>
        <v xml:space="preserve"> </v>
      </c>
      <c r="S26" s="126">
        <f>SUM(C26:R26)</f>
        <v>800000</v>
      </c>
    </row>
    <row r="27" spans="1:40" ht="17" thickBot="1" x14ac:dyDescent="0.25">
      <c r="A27" s="115" t="s">
        <v>142</v>
      </c>
      <c r="B27" s="128"/>
      <c r="C27" s="128"/>
      <c r="D27" s="128"/>
      <c r="E27" s="128"/>
      <c r="F27" s="128"/>
      <c r="G27" s="128"/>
      <c r="H27" s="128"/>
      <c r="I27" s="128"/>
      <c r="J27" s="128"/>
      <c r="K27" s="128"/>
      <c r="L27" s="128"/>
      <c r="M27" s="128"/>
      <c r="N27" s="128"/>
      <c r="O27" s="128"/>
      <c r="P27" s="128"/>
      <c r="Q27" s="128"/>
      <c r="R27" s="128"/>
      <c r="S27" s="128">
        <f>SUM(C27:R27)</f>
        <v>0</v>
      </c>
    </row>
    <row r="28" spans="1:40" s="131" customFormat="1" ht="20.25" customHeight="1" x14ac:dyDescent="0.2">
      <c r="A28" s="129" t="s">
        <v>143</v>
      </c>
      <c r="B28" s="130">
        <f t="shared" ref="B28:R28" si="3">SUM(B20:B27)</f>
        <v>1490955</v>
      </c>
      <c r="C28" s="130">
        <f t="shared" si="3"/>
        <v>2335683.65</v>
      </c>
      <c r="D28" s="130">
        <f t="shared" si="3"/>
        <v>1551040.4864999999</v>
      </c>
      <c r="E28" s="130">
        <f t="shared" si="3"/>
        <v>1582061.29623</v>
      </c>
      <c r="F28" s="130">
        <f t="shared" si="3"/>
        <v>1645343.7480792</v>
      </c>
      <c r="G28" s="130" t="e">
        <f t="shared" si="3"/>
        <v>#VALUE!</v>
      </c>
      <c r="H28" s="130" t="e">
        <f t="shared" si="3"/>
        <v>#VALUE!</v>
      </c>
      <c r="I28" s="130" t="e">
        <f t="shared" si="3"/>
        <v>#VALUE!</v>
      </c>
      <c r="J28" s="130" t="e">
        <f t="shared" si="3"/>
        <v>#VALUE!</v>
      </c>
      <c r="K28" s="130" t="e">
        <f t="shared" si="3"/>
        <v>#VALUE!</v>
      </c>
      <c r="L28" s="130" t="e">
        <f t="shared" si="3"/>
        <v>#VALUE!</v>
      </c>
      <c r="M28" s="130" t="e">
        <f t="shared" si="3"/>
        <v>#VALUE!</v>
      </c>
      <c r="N28" s="130" t="e">
        <f t="shared" si="3"/>
        <v>#VALUE!</v>
      </c>
      <c r="O28" s="130" t="e">
        <f t="shared" si="3"/>
        <v>#VALUE!</v>
      </c>
      <c r="P28" s="130" t="e">
        <f t="shared" si="3"/>
        <v>#VALUE!</v>
      </c>
      <c r="Q28" s="130" t="e">
        <f t="shared" si="3"/>
        <v>#VALUE!</v>
      </c>
      <c r="R28" s="130" t="e">
        <f t="shared" si="3"/>
        <v>#VALUE!</v>
      </c>
      <c r="S28" s="130" t="e">
        <f t="shared" ref="S28:S33" si="4">SUM(C28:L28)</f>
        <v>#VALUE!</v>
      </c>
      <c r="T28" s="467"/>
      <c r="U28" s="467"/>
      <c r="V28" s="467"/>
      <c r="W28" s="467"/>
      <c r="X28" s="467"/>
      <c r="Y28" s="467"/>
      <c r="Z28" s="467"/>
      <c r="AA28" s="467"/>
      <c r="AB28" s="467"/>
      <c r="AC28" s="467"/>
      <c r="AD28" s="467"/>
      <c r="AE28" s="467"/>
      <c r="AF28" s="467"/>
      <c r="AG28" s="467"/>
      <c r="AH28" s="467"/>
      <c r="AI28" s="467"/>
      <c r="AJ28" s="467"/>
      <c r="AK28" s="467"/>
      <c r="AL28" s="467"/>
      <c r="AM28" s="467"/>
      <c r="AN28" s="467"/>
    </row>
    <row r="29" spans="1:40" ht="20" x14ac:dyDescent="0.2">
      <c r="A29" s="132" t="s">
        <v>144</v>
      </c>
      <c r="B29" s="118" t="s">
        <v>131</v>
      </c>
      <c r="C29" s="118"/>
      <c r="D29" s="118" t="s">
        <v>131</v>
      </c>
      <c r="E29" s="118" t="s">
        <v>131</v>
      </c>
      <c r="F29" s="118" t="s">
        <v>131</v>
      </c>
      <c r="G29" s="118" t="s">
        <v>131</v>
      </c>
      <c r="H29" s="118" t="s">
        <v>131</v>
      </c>
      <c r="I29" s="118" t="s">
        <v>131</v>
      </c>
      <c r="J29" s="118" t="s">
        <v>131</v>
      </c>
      <c r="K29" s="118" t="s">
        <v>131</v>
      </c>
      <c r="L29" s="118" t="s">
        <v>131</v>
      </c>
      <c r="M29" s="118" t="s">
        <v>131</v>
      </c>
      <c r="N29" s="118" t="s">
        <v>131</v>
      </c>
      <c r="O29" s="118" t="s">
        <v>131</v>
      </c>
      <c r="P29" s="118" t="s">
        <v>131</v>
      </c>
      <c r="Q29" s="118" t="s">
        <v>131</v>
      </c>
      <c r="R29" s="118" t="s">
        <v>131</v>
      </c>
      <c r="S29" s="118">
        <f t="shared" si="4"/>
        <v>0</v>
      </c>
    </row>
    <row r="30" spans="1:40" ht="16" x14ac:dyDescent="0.2">
      <c r="A30" s="115" t="s">
        <v>5</v>
      </c>
      <c r="B30" s="133">
        <f>'SUPUESTOS (3)'!D132</f>
        <v>735936</v>
      </c>
      <c r="C30" s="134">
        <f>IF(C39=" "," ",(B30*'SUPUESTOS (3)'!E132)+B30)</f>
        <v>743295.36</v>
      </c>
      <c r="D30" s="134">
        <f>IF(D39=" "," ",(C30*'SUPUESTOS (3)'!F132)+C30)</f>
        <v>758161.2672</v>
      </c>
      <c r="E30" s="134">
        <f>IF(E39=" "," ",(D30*'SUPUESTOS (3)'!G132)+D30)</f>
        <v>780906.105216</v>
      </c>
      <c r="F30" s="134">
        <f>IF(F39=" "," ",(E30*'SUPUESTOS (3)'!H132)+E30)</f>
        <v>812142.34942463995</v>
      </c>
      <c r="G30" s="134">
        <f>IF(G39=" "," ",(F30*'SUPUESTOS (3)'!I132)+F30)</f>
        <v>812142.34942463995</v>
      </c>
      <c r="H30" s="134">
        <f>IF(H39=" "," ",(G30*'SUPUESTOS (3)'!J132)+G30)</f>
        <v>812142.34942463995</v>
      </c>
      <c r="I30" s="134">
        <f>IF(I39=" "," ",(H30*'SUPUESTOS (3)'!K132)+H30)</f>
        <v>812142.34942463995</v>
      </c>
      <c r="J30" s="134">
        <f>IF(J39=" "," ",(I30*'SUPUESTOS (3)'!L132)+I30)</f>
        <v>812142.34942463995</v>
      </c>
      <c r="K30" s="134">
        <f>IF(K39=" "," ",(J30*'SUPUESTOS (3)'!M132)+J30)</f>
        <v>812142.34942463995</v>
      </c>
      <c r="L30" s="134">
        <f>IF(L39=" "," ",(K30*'SUPUESTOS (3)'!N132)+K30)</f>
        <v>812142.34942463995</v>
      </c>
      <c r="M30" s="134">
        <f>IF(M39=" "," ",(L30*'SUPUESTOS (3)'!O132)+L30)</f>
        <v>812142.34942463995</v>
      </c>
      <c r="N30" s="134">
        <f>IF(N39=" "," ",(M30*'SUPUESTOS (3)'!P132)+M30)</f>
        <v>812142.34942463995</v>
      </c>
      <c r="O30" s="134">
        <f>IF(O39=" "," ",(N30*'SUPUESTOS (3)'!Q132)+N30)</f>
        <v>812142.34942463995</v>
      </c>
      <c r="P30" s="134">
        <f>IF(P39=" "," ",(O30*'SUPUESTOS (3)'!R132)+O30)</f>
        <v>812142.34942463995</v>
      </c>
      <c r="Q30" s="134">
        <f>IF(Q39=" "," ",(P30*'SUPUESTOS (3)'!S132)+P30)</f>
        <v>812142.34942463995</v>
      </c>
      <c r="R30" s="134">
        <f>IF(R39=" "," ",(Q30*'SUPUESTOS (3)'!T132)+Q30)</f>
        <v>812142.34942463995</v>
      </c>
      <c r="S30" s="133">
        <f t="shared" si="4"/>
        <v>7967359.1783884782</v>
      </c>
    </row>
    <row r="31" spans="1:40" ht="16" x14ac:dyDescent="0.2">
      <c r="A31" s="115" t="s">
        <v>6</v>
      </c>
      <c r="B31" s="133">
        <f>'SUPUESTOS (3)'!D150</f>
        <v>96789</v>
      </c>
      <c r="C31" s="134">
        <f>IF(C39=" "," ",(B31*'SUPUESTOS (3)'!E150)+B31)</f>
        <v>101628.45</v>
      </c>
      <c r="D31" s="134">
        <f>IF(D39=" "," ",(C31*'SUPUESTOS (3)'!F150)+C31)</f>
        <v>103661.019</v>
      </c>
      <c r="E31" s="134">
        <f>IF(E39=" "," ",(D31*'SUPUESTOS (3)'!G150)+D31)</f>
        <v>104697.62919000001</v>
      </c>
      <c r="F31" s="134">
        <f>IF(F39=" "," ",(E31*'SUPUESTOS (3)'!H150)+E31)</f>
        <v>105744.60548190001</v>
      </c>
      <c r="G31" s="134">
        <f>IF(G39=" "," ",(F31*'SUPUESTOS (3)'!I150)+F31)</f>
        <v>105744.60548190001</v>
      </c>
      <c r="H31" s="134">
        <f>IF(H39=" "," ",(G31*'SUPUESTOS (3)'!J150)+G31)</f>
        <v>105744.60548190001</v>
      </c>
      <c r="I31" s="134">
        <f>IF(I39=" "," ",(H31*'SUPUESTOS (3)'!K150)+H31)</f>
        <v>105744.60548190001</v>
      </c>
      <c r="J31" s="134">
        <f>IF(J39=" "," ",(I31*'SUPUESTOS (3)'!L150)+I31)</f>
        <v>105744.60548190001</v>
      </c>
      <c r="K31" s="134">
        <f>IF(K39=" "," ",(J31*'SUPUESTOS (3)'!M150)+J31)</f>
        <v>105744.60548190001</v>
      </c>
      <c r="L31" s="134">
        <f>IF(L39=" "," ",(K31*'SUPUESTOS (3)'!N150)+K31)</f>
        <v>105744.60548190001</v>
      </c>
      <c r="M31" s="134">
        <f>IF(M39=" "," ",(L31*'SUPUESTOS (3)'!O150)+L31)</f>
        <v>105744.60548190001</v>
      </c>
      <c r="N31" s="134">
        <f>IF(N39=" "," ",(M31*'SUPUESTOS (3)'!P150)+M31)</f>
        <v>105744.60548190001</v>
      </c>
      <c r="O31" s="134">
        <f>IF(O39=" "," ",(N31*'SUPUESTOS (3)'!Q150)+N31)</f>
        <v>105744.60548190001</v>
      </c>
      <c r="P31" s="134">
        <f>IF(P39=" "," ",(O31*'SUPUESTOS (3)'!R150)+O31)</f>
        <v>105744.60548190001</v>
      </c>
      <c r="Q31" s="134">
        <f>IF(Q39=" "," ",(P31*'SUPUESTOS (3)'!S150)+P31)</f>
        <v>105744.60548190001</v>
      </c>
      <c r="R31" s="134">
        <f>IF(R39=" "," ",(Q31*'SUPUESTOS (3)'!T150)+Q31)</f>
        <v>105744.60548190001</v>
      </c>
      <c r="S31" s="133">
        <f t="shared" si="4"/>
        <v>1050199.3365633001</v>
      </c>
    </row>
    <row r="32" spans="1:40" ht="16" x14ac:dyDescent="0.2">
      <c r="A32" s="115" t="s">
        <v>7</v>
      </c>
      <c r="B32" s="133">
        <f>'SUPUESTOS (3)'!D155</f>
        <v>535449</v>
      </c>
      <c r="C32" s="134">
        <f>IF(C39=" "," ",(B32*'SUPUESTOS (3)'!E155)+B32)</f>
        <v>562221.44999999995</v>
      </c>
      <c r="D32" s="134">
        <f>IF(D39=" "," ",(C32*'SUPUESTOS (3)'!F155)+C32)</f>
        <v>595954.73699999996</v>
      </c>
      <c r="E32" s="134">
        <f>IF(E39=" "," ",(D32*'SUPUESTOS (3)'!G155)+D32)</f>
        <v>613833.37910999998</v>
      </c>
      <c r="F32" s="134">
        <f>IF(F39=" "," ",(E32*'SUPUESTOS (3)'!H155)+E32)</f>
        <v>626110.04669220001</v>
      </c>
      <c r="G32" s="134">
        <f>IF(G39=" "," ",(F32*'SUPUESTOS (3)'!I155)+F32)</f>
        <v>626110.04669220001</v>
      </c>
      <c r="H32" s="134">
        <f>IF(H39=" "," ",(G32*'SUPUESTOS (3)'!J155)+G32)</f>
        <v>626110.04669220001</v>
      </c>
      <c r="I32" s="134">
        <f>IF(I39=" "," ",(H32*'SUPUESTOS (3)'!K155)+H32)</f>
        <v>626110.04669220001</v>
      </c>
      <c r="J32" s="134">
        <f>IF(J39=" "," ",(I32*'SUPUESTOS (3)'!L155)+I32)</f>
        <v>626110.04669220001</v>
      </c>
      <c r="K32" s="134">
        <f>IF(K39=" "," ",(J32*'SUPUESTOS (3)'!M155)+J32)</f>
        <v>626110.04669220001</v>
      </c>
      <c r="L32" s="134">
        <f>IF(L39=" "," ",(K32*'SUPUESTOS (3)'!N155)+K32)</f>
        <v>626110.04669220001</v>
      </c>
      <c r="M32" s="134">
        <f>IF(M39=" "," ",(L32*'SUPUESTOS (3)'!O155)+L32)</f>
        <v>626110.04669220001</v>
      </c>
      <c r="N32" s="134">
        <f>IF(N39=" "," ",(M32*'SUPUESTOS (3)'!P155)+M32)</f>
        <v>626110.04669220001</v>
      </c>
      <c r="O32" s="134">
        <f>IF(O39=" "," ",(N32*'SUPUESTOS (3)'!Q155)+N32)</f>
        <v>626110.04669220001</v>
      </c>
      <c r="P32" s="134">
        <f>IF(P39=" "," ",(O32*'SUPUESTOS (3)'!R155)+O32)</f>
        <v>626110.04669220001</v>
      </c>
      <c r="Q32" s="134">
        <f>IF(Q39=" "," ",(P32*'SUPUESTOS (3)'!S155)+P32)</f>
        <v>626110.04669220001</v>
      </c>
      <c r="R32" s="134">
        <f>IF(R39=" "," ",(Q32*'SUPUESTOS (3)'!T155)+Q32)</f>
        <v>626110.04669220001</v>
      </c>
      <c r="S32" s="133">
        <f t="shared" si="4"/>
        <v>6154779.8929554</v>
      </c>
    </row>
    <row r="33" spans="1:40" ht="16" x14ac:dyDescent="0.2">
      <c r="A33" s="115" t="s">
        <v>8</v>
      </c>
      <c r="B33" s="135"/>
      <c r="C33" s="135"/>
      <c r="D33" s="135"/>
      <c r="E33" s="135"/>
      <c r="F33" s="135"/>
      <c r="G33" s="135"/>
      <c r="H33" s="135"/>
      <c r="I33" s="135"/>
      <c r="J33" s="135"/>
      <c r="K33" s="135"/>
      <c r="L33" s="135"/>
      <c r="M33" s="135"/>
      <c r="N33" s="135"/>
      <c r="O33" s="135"/>
      <c r="P33" s="135"/>
      <c r="Q33" s="135"/>
      <c r="R33" s="135"/>
      <c r="S33" s="133">
        <f t="shared" si="4"/>
        <v>0</v>
      </c>
    </row>
    <row r="34" spans="1:40" x14ac:dyDescent="0.2">
      <c r="A34" s="136" t="s">
        <v>145</v>
      </c>
      <c r="B34" s="113"/>
      <c r="C34" s="109"/>
      <c r="D34" s="109"/>
      <c r="E34" s="109"/>
      <c r="F34" s="109"/>
      <c r="G34" s="109"/>
      <c r="H34" s="109"/>
      <c r="I34" s="109"/>
      <c r="J34" s="109"/>
      <c r="K34" s="109"/>
      <c r="L34" s="109"/>
      <c r="M34" s="109"/>
      <c r="N34" s="109"/>
      <c r="O34" s="109"/>
      <c r="P34" s="109"/>
      <c r="Q34" s="109"/>
      <c r="R34" s="109"/>
      <c r="S34" s="114"/>
    </row>
    <row r="35" spans="1:40" ht="15" customHeight="1" x14ac:dyDescent="0.2">
      <c r="A35" s="125" t="s">
        <v>146</v>
      </c>
      <c r="B35" s="133"/>
      <c r="C35" s="134">
        <f>IF('SUPUESTOS (3)'!I108="Línea de Crédito para pago a terceros (Abasto)",'SUPUESTOS (3)'!D193,IF('SUPUESTOS (3)'!I108="Costo de producción/ventas/administrativo",'SUPUESTOS (3)'!D193,IF('SUPUESTOS (3)'!I108="Línea de Financiamiento para Importaciones",'SUPUESTOS (3)'!D193,IF('SUPUESTOS (3)'!I108="Línea de Financiamiento para Capital de Trabajo",'SUPUESTOS (3)'!D193," "))))</f>
        <v>800000</v>
      </c>
      <c r="D35" s="134" t="str">
        <f t="shared" ref="D35:R35" si="5">IF(AND($S$10=1,D52&gt;0),C26," ")</f>
        <v xml:space="preserve"> </v>
      </c>
      <c r="E35" s="134" t="str">
        <f t="shared" si="5"/>
        <v xml:space="preserve"> </v>
      </c>
      <c r="F35" s="134" t="str">
        <f t="shared" si="5"/>
        <v xml:space="preserve"> </v>
      </c>
      <c r="G35" s="134" t="str">
        <f t="shared" si="5"/>
        <v xml:space="preserve"> </v>
      </c>
      <c r="H35" s="134" t="str">
        <f t="shared" si="5"/>
        <v xml:space="preserve"> </v>
      </c>
      <c r="I35" s="134" t="str">
        <f t="shared" si="5"/>
        <v xml:space="preserve"> </v>
      </c>
      <c r="J35" s="134" t="str">
        <f t="shared" si="5"/>
        <v xml:space="preserve"> </v>
      </c>
      <c r="K35" s="134" t="str">
        <f t="shared" si="5"/>
        <v xml:space="preserve"> </v>
      </c>
      <c r="L35" s="134" t="str">
        <f t="shared" si="5"/>
        <v xml:space="preserve"> </v>
      </c>
      <c r="M35" s="134" t="str">
        <f t="shared" si="5"/>
        <v xml:space="preserve"> </v>
      </c>
      <c r="N35" s="134" t="str">
        <f t="shared" si="5"/>
        <v xml:space="preserve"> </v>
      </c>
      <c r="O35" s="134" t="str">
        <f t="shared" si="5"/>
        <v xml:space="preserve"> </v>
      </c>
      <c r="P35" s="134" t="str">
        <f t="shared" si="5"/>
        <v xml:space="preserve"> </v>
      </c>
      <c r="Q35" s="134" t="str">
        <f t="shared" si="5"/>
        <v xml:space="preserve"> </v>
      </c>
      <c r="R35" s="134" t="str">
        <f t="shared" si="5"/>
        <v xml:space="preserve"> </v>
      </c>
      <c r="S35" s="133">
        <f>SUM(C35:L35)</f>
        <v>800000</v>
      </c>
    </row>
    <row r="36" spans="1:40" ht="15" customHeight="1" x14ac:dyDescent="0.2">
      <c r="A36" s="125" t="s">
        <v>147</v>
      </c>
      <c r="B36" s="133"/>
      <c r="C36" s="134" t="str">
        <f>IF('SUPUESTOS (3)'!I108="Inversión de activos fijos",'SUPUESTOS (3)'!D193," ")</f>
        <v xml:space="preserve"> </v>
      </c>
      <c r="D36" s="133"/>
      <c r="E36" s="133"/>
      <c r="F36" s="133"/>
      <c r="G36" s="133"/>
      <c r="H36" s="133"/>
      <c r="I36" s="133"/>
      <c r="J36" s="133"/>
      <c r="K36" s="133"/>
      <c r="L36" s="133"/>
      <c r="M36" s="133"/>
      <c r="N36" s="133"/>
      <c r="O36" s="133"/>
      <c r="P36" s="133"/>
      <c r="Q36" s="133"/>
      <c r="R36" s="133"/>
      <c r="S36" s="133">
        <f>SUM(C36:L36)</f>
        <v>0</v>
      </c>
    </row>
    <row r="37" spans="1:40" ht="15" customHeight="1" x14ac:dyDescent="0.2">
      <c r="A37" s="125" t="s">
        <v>148</v>
      </c>
      <c r="B37" s="133"/>
      <c r="C37" s="134" t="str">
        <f>IF('SUPUESTOS (3)'!I108="Consolidación de deudas",'SUPUESTOS (3)'!D193," ")</f>
        <v xml:space="preserve"> </v>
      </c>
      <c r="D37" s="133"/>
      <c r="E37" s="133"/>
      <c r="F37" s="137"/>
      <c r="G37" s="137"/>
      <c r="H37" s="133"/>
      <c r="I37" s="133"/>
      <c r="J37" s="133"/>
      <c r="K37" s="133"/>
      <c r="L37" s="133"/>
      <c r="M37" s="133"/>
      <c r="N37" s="133"/>
      <c r="O37" s="133"/>
      <c r="P37" s="133"/>
      <c r="Q37" s="133"/>
      <c r="R37" s="133"/>
      <c r="S37" s="133">
        <f>SUM(C37:L37)</f>
        <v>0</v>
      </c>
    </row>
    <row r="38" spans="1:40" ht="15" customHeight="1" x14ac:dyDescent="0.2">
      <c r="A38" s="125" t="s">
        <v>149</v>
      </c>
      <c r="B38" s="133"/>
      <c r="C38" s="133"/>
      <c r="D38" s="133"/>
      <c r="E38" s="133"/>
      <c r="F38" s="133"/>
      <c r="G38" s="133"/>
      <c r="H38" s="133"/>
      <c r="I38" s="133"/>
      <c r="J38" s="133"/>
      <c r="K38" s="133"/>
      <c r="L38" s="133"/>
      <c r="M38" s="133"/>
      <c r="N38" s="133"/>
      <c r="O38" s="133"/>
      <c r="P38" s="133"/>
      <c r="Q38" s="133"/>
      <c r="R38" s="133"/>
      <c r="S38" s="133">
        <f>SUM(C38:L38)</f>
        <v>0</v>
      </c>
    </row>
    <row r="39" spans="1:40" s="83" customFormat="1" ht="15" customHeight="1" x14ac:dyDescent="0.15">
      <c r="A39" s="138" t="str">
        <f>IF(S10=3,"Pago Cuota Nivelada Ptmo. B.Industrial  (Nva. Sol)","Pago capital Ptmo. B.Industrial  (Nva. Sol)")</f>
        <v>Pago capital Ptmo. B.Industrial  (Nva. Sol)</v>
      </c>
      <c r="B39" s="139"/>
      <c r="C39" s="140">
        <f>IF($S$10=1,C35,IF(AND($S$10=2,W10&lt;C12),C26/'SUPUESTOS (3)'!M191,IF($S$10=2,$C$26/'SUPUESTOS (3)'!$Y$191*C52,IF($S$10=3,'SUPUESTOS (3)'!U191*'FLUJO PERS JURIDICAS (3)'!C52))))</f>
        <v>77777.777777777781</v>
      </c>
      <c r="D39" s="140">
        <f>IF($S$10=1,D35,IF($S$10=2,$C$26/'SUPUESTOS (3)'!$Y$191*D52,IF($S$10=3,'SUPUESTOS (3)'!$U$191*'FLUJO PERS JURIDICAS (3)'!D52," ")))</f>
        <v>133333.33333333334</v>
      </c>
      <c r="E39" s="140">
        <f>IF($S$10=1,E35,IF($S$10=2,$C$26/'SUPUESTOS (3)'!$Y$191*E52,IF($S$10=3,'SUPUESTOS (3)'!$U$191*'FLUJO PERS JURIDICAS (3)'!E52," ")))</f>
        <v>133333.33333333334</v>
      </c>
      <c r="F39" s="140">
        <f>IF($S$10=1,F35,IF($S$10=2,$C$26/'SUPUESTOS (3)'!$Y$191*F52,IF($S$10=3,'SUPUESTOS (3)'!$U$191*'FLUJO PERS JURIDICAS (3)'!F52," ")))</f>
        <v>133333.33333333334</v>
      </c>
      <c r="G39" s="140">
        <f>IF($S$10=1,G35,IF($S$10=2,$C$26/'SUPUESTOS (3)'!$Y$191*G52,IF(AND($S$10=3,G52&gt;0),'SUPUESTOS (3)'!$U$191*'FLUJO PERS JURIDICAS (3)'!G52," ")))</f>
        <v>133333.33333333334</v>
      </c>
      <c r="H39" s="140">
        <f>IF($S$10=1,H35,IF($S$10=2,$C$26/'SUPUESTOS (3)'!$Y$191*H52,IF(AND($S$10=3,H52&gt;0),'SUPUESTOS (3)'!$U$191*'FLUJO PERS JURIDICAS (3)'!H52," ")))</f>
        <v>133333.33333333334</v>
      </c>
      <c r="I39" s="140">
        <f>IF($S$10=1,I35,IF($S$10=2,$C$26/'SUPUESTOS (3)'!$Y$191*I52,IF(AND($S$10=3,I52&gt;0),'SUPUESTOS (3)'!$U$191*'FLUJO PERS JURIDICAS (3)'!I52," ")))</f>
        <v>55555.555555555555</v>
      </c>
      <c r="J39" s="140">
        <f>IF($S$10=1,J35,IF($S$10=2,$C$26/'SUPUESTOS (3)'!$Y$191*J52,IF(AND($S$10=3,J52&gt;0),'SUPUESTOS (3)'!$U$191*'FLUJO PERS JURIDICAS (3)'!J52," ")))</f>
        <v>0</v>
      </c>
      <c r="K39" s="140">
        <f>IF($S$10=1,K35,IF($S$10=2,$C$26/'SUPUESTOS (3)'!$Y$191*K52,IF(AND($S$10=3,K52&gt;0),'SUPUESTOS (3)'!$U$191*'FLUJO PERS JURIDICAS (3)'!K52," ")))</f>
        <v>0</v>
      </c>
      <c r="L39" s="140">
        <f>IF($S$10=1,L35,IF($S$10=2,$C$26/'SUPUESTOS (3)'!$Y$191*L52,IF(AND($S$10=3,L52&gt;0),'SUPUESTOS (3)'!$U$191*'FLUJO PERS JURIDICAS (3)'!L52," ")))</f>
        <v>0</v>
      </c>
      <c r="M39" s="140">
        <f>IF($S$10=1,M35,IF($S$10=2,$C$26/'SUPUESTOS (3)'!$Y$191*M52,IF(AND($S$10=3,M52&gt;0),'SUPUESTOS (3)'!$U$191*'FLUJO PERS JURIDICAS (3)'!M52," ")))</f>
        <v>0</v>
      </c>
      <c r="N39" s="140">
        <f>IF($S$10=1,N35,IF($S$10=2,$C$26/'SUPUESTOS (3)'!$Y$191*N52,IF(AND($S$10=3,N52&gt;0),'SUPUESTOS (3)'!$U$191*'FLUJO PERS JURIDICAS (3)'!N52," ")))</f>
        <v>0</v>
      </c>
      <c r="O39" s="140">
        <f>IF($S$10=1,O35,IF($S$10=2,$C$26/'SUPUESTOS (3)'!$Y$191*O52,IF(AND($S$10=3,O52&gt;0),'SUPUESTOS (3)'!$U$191*'FLUJO PERS JURIDICAS (3)'!O52," ")))</f>
        <v>0</v>
      </c>
      <c r="P39" s="140">
        <f>IF($S$10=1,P35,IF($S$10=2,$C$26/'SUPUESTOS (3)'!$Y$191*P52,IF(AND($S$10=3,P52&gt;0),'SUPUESTOS (3)'!$U$191*'FLUJO PERS JURIDICAS (3)'!P52," ")))</f>
        <v>0</v>
      </c>
      <c r="Q39" s="140">
        <f>IF($S$10=1,Q35,IF($S$10=2,$C$26/'SUPUESTOS (3)'!$Y$191*Q52,IF(AND($S$10=3,Q52&gt;0),'SUPUESTOS (3)'!$U$191*'FLUJO PERS JURIDICAS (3)'!Q52," ")))</f>
        <v>0</v>
      </c>
      <c r="R39" s="140">
        <f>IF($S$10=1,R35,IF($S$10=2,$C$26/'SUPUESTOS (3)'!$Y$191*R52,IF(AND($S$10=3,R52&gt;0),'SUPUESTOS (3)'!$U$191*'FLUJO PERS JURIDICAS (3)'!R52," ")))</f>
        <v>0</v>
      </c>
      <c r="S39" s="139">
        <f>SUM(C39:R39)</f>
        <v>800000.00000000012</v>
      </c>
      <c r="T39" s="462"/>
      <c r="U39" s="462"/>
      <c r="V39" s="462"/>
      <c r="W39" s="462"/>
      <c r="X39" s="462"/>
      <c r="Y39" s="462"/>
      <c r="Z39" s="462"/>
      <c r="AA39" s="462"/>
      <c r="AB39" s="462"/>
      <c r="AC39" s="462"/>
      <c r="AD39" s="462"/>
      <c r="AE39" s="462"/>
      <c r="AF39" s="462"/>
      <c r="AG39" s="462"/>
      <c r="AH39" s="462"/>
      <c r="AI39" s="462"/>
      <c r="AJ39" s="462"/>
      <c r="AK39" s="462"/>
      <c r="AL39" s="462"/>
      <c r="AM39" s="462"/>
      <c r="AN39" s="462"/>
    </row>
    <row r="40" spans="1:40" s="83" customFormat="1" x14ac:dyDescent="0.15">
      <c r="A40" s="141" t="s">
        <v>150</v>
      </c>
      <c r="B40" s="139"/>
      <c r="C40" s="140">
        <f>IF($S$10=1,C26*'SUPUESTOS (3)'!F193,IF(AND($S$10=2,W10&lt;C12),C26*'SUPUESTOS (3)'!F193,IF(AND($S$10=2,10&lt;=11),C26*'SUPUESTOS (3)'!F193/12*C52,C26*'SUPUESTOS (3)'!F193/12)))</f>
        <v>4666.6666666666661</v>
      </c>
      <c r="D40" s="140">
        <f>IF($S$10=1,D26*'SUPUESTOS (3)'!G193,IF($S$10=2,D53*'SUPUESTOS (3)'!G193/12*D52," "))</f>
        <v>10833.333333333334</v>
      </c>
      <c r="E40" s="140">
        <f>IF(AND($S$10=1,E52&gt;0),E26*'SUPUESTOS (3)'!H193,IF(AND($S$10=2,E52&gt;1),E53*'SUPUESTOS (3)'!H193/12*E52," "))</f>
        <v>17666.666666666664</v>
      </c>
      <c r="F40" s="140">
        <f>IF(AND($S$10=1,F52&gt;0),F26*'SUPUESTOS (3)'!I193,IF(AND($S$10=2,F52&gt;1),F53*'SUPUESTOS (3)'!I193/12*F52," "))</f>
        <v>36444.444444444438</v>
      </c>
      <c r="G40" s="140">
        <f>IF(AND($S$10=1,G52&gt;0),G26*'SUPUESTOS (3)'!J193,IF(AND($S$10=2,G52&gt;1),G53*'SUPUESTOS (3)'!J193/12*G52," "))</f>
        <v>0</v>
      </c>
      <c r="H40" s="140">
        <f>IF(AND($S$10=1,H52&gt;0),H26*'SUPUESTOS (3)'!K193,IF(AND($S$10=2,H52&gt;1),H53*'SUPUESTOS (3)'!K193/12*H52," "))</f>
        <v>0</v>
      </c>
      <c r="I40" s="140">
        <f>IF(AND($S$10=1,I52&gt;0),I26*'SUPUESTOS (3)'!L193,IF(AND($S$10=2,I52&gt;1),I53*'SUPUESTOS (3)'!L193/12*I52," "))</f>
        <v>0</v>
      </c>
      <c r="J40" s="140" t="str">
        <f>IF(AND($S$10=1,J52&gt;0),J26*'SUPUESTOS (3)'!M193,IF(AND($S$10=2,J52&gt;1),J53*'SUPUESTOS (3)'!M193/12*J52," "))</f>
        <v xml:space="preserve"> </v>
      </c>
      <c r="K40" s="140" t="str">
        <f>IF(AND($S$10=1,K52&gt;0),K26*'SUPUESTOS (3)'!N193,IF(AND($S$10=2,K52&gt;1),K53*'SUPUESTOS (3)'!N193/12*K52," "))</f>
        <v xml:space="preserve"> </v>
      </c>
      <c r="L40" s="140" t="str">
        <f>IF(AND($S$10=1,L52&gt;0),L26*'SUPUESTOS (3)'!O193,IF(AND($S$10=2,L52&gt;1),L53*'SUPUESTOS (3)'!O193/12*L52," "))</f>
        <v xml:space="preserve"> </v>
      </c>
      <c r="M40" s="140" t="str">
        <f>IF(AND($S$10=1,M52&gt;0),M26*'SUPUESTOS (3)'!P193,IF(AND($S$10=2,M52&gt;1),M53*'SUPUESTOS (3)'!P193/12*M52," "))</f>
        <v xml:space="preserve"> </v>
      </c>
      <c r="N40" s="140" t="str">
        <f>IF(AND($S$10=1,N52&gt;0),N26*'SUPUESTOS (3)'!Q193,IF(AND($S$10=2,N52&gt;1),N53*'SUPUESTOS (3)'!Q193/12*N52," "))</f>
        <v xml:space="preserve"> </v>
      </c>
      <c r="O40" s="140" t="str">
        <f>IF(AND($S$10=1,O52&gt;0),O26*'SUPUESTOS (3)'!R193,IF(AND($S$10=2,O52&gt;1),O53*'SUPUESTOS (3)'!R193/12*O52," "))</f>
        <v xml:space="preserve"> </v>
      </c>
      <c r="P40" s="140" t="str">
        <f>IF(AND($S$10=1,P52&gt;0),P26*'SUPUESTOS (3)'!S193,IF(AND($S$10=2,P52&gt;1),P53*'SUPUESTOS (3)'!S193/12*P52," "))</f>
        <v xml:space="preserve"> </v>
      </c>
      <c r="Q40" s="140" t="str">
        <f>IF(AND($S$10=1,Q52&gt;0),Q26*'SUPUESTOS (3)'!T193,IF(AND($S$10=2,Q52&gt;1),Q53*'SUPUESTOS (3)'!T193/12*Q52," "))</f>
        <v xml:space="preserve"> </v>
      </c>
      <c r="R40" s="140" t="str">
        <f>IF(AND($S$10=1,R52&gt;0),R26*'SUPUESTOS (3)'!U193,IF(AND($S$10=2,R52&gt;1),R53*'SUPUESTOS (3)'!U193/12*R52," "))</f>
        <v xml:space="preserve"> </v>
      </c>
      <c r="S40" s="139">
        <f>SUM(C40:L40)</f>
        <v>69611.111111111095</v>
      </c>
      <c r="T40" s="462"/>
      <c r="U40" s="462"/>
      <c r="V40" s="462"/>
      <c r="W40" s="462"/>
      <c r="X40" s="462"/>
      <c r="Y40" s="462"/>
      <c r="Z40" s="462"/>
      <c r="AA40" s="462"/>
      <c r="AB40" s="462"/>
      <c r="AC40" s="462"/>
      <c r="AD40" s="462"/>
      <c r="AE40" s="462"/>
      <c r="AF40" s="462"/>
      <c r="AG40" s="462"/>
      <c r="AH40" s="462"/>
      <c r="AI40" s="462"/>
      <c r="AJ40" s="462"/>
      <c r="AK40" s="462"/>
      <c r="AL40" s="462"/>
      <c r="AM40" s="462"/>
      <c r="AN40" s="462"/>
    </row>
    <row r="41" spans="1:40" s="123" customFormat="1" ht="17.25" customHeight="1" x14ac:dyDescent="0.2">
      <c r="A41" s="142" t="s">
        <v>151</v>
      </c>
      <c r="B41" s="143"/>
      <c r="C41" s="143"/>
      <c r="D41" s="143"/>
      <c r="E41" s="143"/>
      <c r="F41" s="143"/>
      <c r="G41" s="143"/>
      <c r="H41" s="143"/>
      <c r="I41" s="143"/>
      <c r="J41" s="143"/>
      <c r="K41" s="143"/>
      <c r="L41" s="143"/>
      <c r="M41" s="143"/>
      <c r="N41" s="143"/>
      <c r="O41" s="143"/>
      <c r="P41" s="143"/>
      <c r="Q41" s="143"/>
      <c r="R41" s="143"/>
      <c r="S41" s="143">
        <f>SUM(C41:L41)</f>
        <v>0</v>
      </c>
      <c r="T41" s="466"/>
      <c r="U41" s="466"/>
      <c r="V41" s="466"/>
      <c r="W41" s="466"/>
      <c r="X41" s="466"/>
      <c r="Y41" s="466"/>
      <c r="Z41" s="466"/>
      <c r="AA41" s="466"/>
      <c r="AB41" s="466"/>
      <c r="AC41" s="466"/>
      <c r="AD41" s="466"/>
      <c r="AE41" s="466"/>
      <c r="AF41" s="466"/>
      <c r="AG41" s="466"/>
      <c r="AH41" s="466"/>
      <c r="AI41" s="466"/>
      <c r="AJ41" s="466"/>
      <c r="AK41" s="466"/>
      <c r="AL41" s="466"/>
      <c r="AM41" s="466"/>
      <c r="AN41" s="466"/>
    </row>
    <row r="42" spans="1:40" s="123" customFormat="1" ht="17.25" customHeight="1" x14ac:dyDescent="0.2">
      <c r="A42" s="142" t="s">
        <v>152</v>
      </c>
      <c r="B42" s="143"/>
      <c r="C42" s="143"/>
      <c r="D42" s="143"/>
      <c r="E42" s="143"/>
      <c r="F42" s="143"/>
      <c r="G42" s="143"/>
      <c r="H42" s="143"/>
      <c r="I42" s="143"/>
      <c r="J42" s="143"/>
      <c r="K42" s="143"/>
      <c r="L42" s="143"/>
      <c r="M42" s="143"/>
      <c r="N42" s="143"/>
      <c r="O42" s="143"/>
      <c r="P42" s="143"/>
      <c r="Q42" s="143"/>
      <c r="R42" s="143"/>
      <c r="S42" s="143">
        <f>SUM(C42:L42)</f>
        <v>0</v>
      </c>
      <c r="T42" s="466"/>
      <c r="U42" s="466"/>
      <c r="V42" s="466"/>
      <c r="W42" s="466"/>
      <c r="X42" s="466"/>
      <c r="Y42" s="466"/>
      <c r="Z42" s="466"/>
      <c r="AA42" s="466"/>
      <c r="AB42" s="466"/>
      <c r="AC42" s="466"/>
      <c r="AD42" s="466"/>
      <c r="AE42" s="466"/>
      <c r="AF42" s="466"/>
      <c r="AG42" s="466"/>
      <c r="AH42" s="466"/>
      <c r="AI42" s="466"/>
      <c r="AJ42" s="466"/>
      <c r="AK42" s="466"/>
      <c r="AL42" s="466"/>
      <c r="AM42" s="466"/>
      <c r="AN42" s="466"/>
    </row>
    <row r="43" spans="1:40" s="123" customFormat="1" ht="17.25" customHeight="1" x14ac:dyDescent="0.2">
      <c r="A43" s="142" t="s">
        <v>153</v>
      </c>
      <c r="B43" s="143"/>
      <c r="C43" s="143"/>
      <c r="D43" s="143"/>
      <c r="E43" s="143"/>
      <c r="F43" s="143"/>
      <c r="G43" s="143"/>
      <c r="H43" s="143"/>
      <c r="I43" s="143"/>
      <c r="J43" s="143"/>
      <c r="K43" s="143"/>
      <c r="L43" s="143"/>
      <c r="M43" s="143"/>
      <c r="N43" s="143"/>
      <c r="O43" s="143"/>
      <c r="P43" s="143"/>
      <c r="Q43" s="143"/>
      <c r="R43" s="143"/>
      <c r="S43" s="143">
        <f>SUM(C43:L43)</f>
        <v>0</v>
      </c>
      <c r="T43" s="466"/>
      <c r="U43" s="466"/>
      <c r="V43" s="466"/>
      <c r="W43" s="466"/>
      <c r="X43" s="466"/>
      <c r="Y43" s="466"/>
      <c r="Z43" s="466"/>
      <c r="AA43" s="466"/>
      <c r="AB43" s="466"/>
      <c r="AC43" s="466"/>
      <c r="AD43" s="466"/>
      <c r="AE43" s="466"/>
      <c r="AF43" s="466"/>
      <c r="AG43" s="466"/>
      <c r="AH43" s="466"/>
      <c r="AI43" s="466"/>
      <c r="AJ43" s="466"/>
      <c r="AK43" s="466"/>
      <c r="AL43" s="466"/>
      <c r="AM43" s="466"/>
      <c r="AN43" s="466"/>
    </row>
    <row r="44" spans="1:40" s="123" customFormat="1" ht="17.25" customHeight="1" x14ac:dyDescent="0.2">
      <c r="A44" s="142" t="s">
        <v>154</v>
      </c>
      <c r="B44" s="143"/>
      <c r="C44" s="143"/>
      <c r="D44" s="143"/>
      <c r="E44" s="143"/>
      <c r="F44" s="143"/>
      <c r="G44" s="143"/>
      <c r="H44" s="143"/>
      <c r="I44" s="143"/>
      <c r="J44" s="143"/>
      <c r="K44" s="143"/>
      <c r="L44" s="143"/>
      <c r="M44" s="143"/>
      <c r="N44" s="143"/>
      <c r="O44" s="143"/>
      <c r="P44" s="143"/>
      <c r="Q44" s="143"/>
      <c r="R44" s="143"/>
      <c r="S44" s="143">
        <f>SUM(C44:L44)</f>
        <v>0</v>
      </c>
      <c r="T44" s="466"/>
      <c r="U44" s="466"/>
      <c r="V44" s="466"/>
      <c r="W44" s="466"/>
      <c r="X44" s="466"/>
      <c r="Y44" s="466"/>
      <c r="Z44" s="466"/>
      <c r="AA44" s="466"/>
      <c r="AB44" s="466"/>
      <c r="AC44" s="466"/>
      <c r="AD44" s="466"/>
      <c r="AE44" s="466"/>
      <c r="AF44" s="466"/>
      <c r="AG44" s="466"/>
      <c r="AH44" s="466"/>
      <c r="AI44" s="466"/>
      <c r="AJ44" s="466"/>
      <c r="AK44" s="466"/>
      <c r="AL44" s="466"/>
      <c r="AM44" s="466"/>
      <c r="AN44" s="466"/>
    </row>
    <row r="45" spans="1:40" s="123" customFormat="1" ht="17.25" customHeight="1" x14ac:dyDescent="0.2">
      <c r="A45" s="142" t="s">
        <v>155</v>
      </c>
      <c r="B45" s="143"/>
      <c r="C45" s="143"/>
      <c r="D45" s="143"/>
      <c r="E45" s="143"/>
      <c r="F45" s="143"/>
      <c r="G45" s="143"/>
      <c r="H45" s="143"/>
      <c r="I45" s="143"/>
      <c r="J45" s="143"/>
      <c r="K45" s="143"/>
      <c r="L45" s="143"/>
      <c r="M45" s="143"/>
      <c r="N45" s="143"/>
      <c r="O45" s="143"/>
      <c r="P45" s="143"/>
      <c r="Q45" s="143"/>
      <c r="R45" s="143"/>
      <c r="S45" s="143"/>
      <c r="T45" s="466"/>
      <c r="U45" s="466"/>
      <c r="V45" s="466"/>
      <c r="W45" s="466"/>
      <c r="X45" s="466"/>
      <c r="Y45" s="466"/>
      <c r="Z45" s="466"/>
      <c r="AA45" s="466"/>
      <c r="AB45" s="466"/>
      <c r="AC45" s="466"/>
      <c r="AD45" s="466"/>
      <c r="AE45" s="466"/>
      <c r="AF45" s="466"/>
      <c r="AG45" s="466"/>
      <c r="AH45" s="466"/>
      <c r="AI45" s="466"/>
      <c r="AJ45" s="466"/>
      <c r="AK45" s="466"/>
      <c r="AL45" s="466"/>
      <c r="AM45" s="466"/>
      <c r="AN45" s="466"/>
    </row>
    <row r="46" spans="1:40" s="146" customFormat="1" ht="17" thickBot="1" x14ac:dyDescent="0.25">
      <c r="A46" s="144" t="s">
        <v>156</v>
      </c>
      <c r="B46" s="145">
        <f t="shared" ref="B46:S46" si="6">SUM(B30:B45)</f>
        <v>1368174</v>
      </c>
      <c r="C46" s="145">
        <f>SUM(C30:C45)</f>
        <v>2289589.7044444443</v>
      </c>
      <c r="D46" s="145">
        <f t="shared" si="6"/>
        <v>1601943.6898666664</v>
      </c>
      <c r="E46" s="145">
        <f t="shared" si="6"/>
        <v>1650437.1135160001</v>
      </c>
      <c r="F46" s="145">
        <f t="shared" si="6"/>
        <v>1713774.7793765177</v>
      </c>
      <c r="G46" s="145">
        <f t="shared" si="6"/>
        <v>1677330.3349320733</v>
      </c>
      <c r="H46" s="145">
        <f t="shared" si="6"/>
        <v>1677330.3349320733</v>
      </c>
      <c r="I46" s="145">
        <f t="shared" si="6"/>
        <v>1599552.5571542955</v>
      </c>
      <c r="J46" s="145">
        <f t="shared" si="6"/>
        <v>1543997.00159874</v>
      </c>
      <c r="K46" s="145">
        <f t="shared" si="6"/>
        <v>1543997.00159874</v>
      </c>
      <c r="L46" s="145">
        <f t="shared" si="6"/>
        <v>1543997.00159874</v>
      </c>
      <c r="M46" s="145">
        <f t="shared" si="6"/>
        <v>1543997.00159874</v>
      </c>
      <c r="N46" s="145">
        <f t="shared" si="6"/>
        <v>1543997.00159874</v>
      </c>
      <c r="O46" s="145">
        <f t="shared" si="6"/>
        <v>1543997.00159874</v>
      </c>
      <c r="P46" s="145">
        <f t="shared" si="6"/>
        <v>1543997.00159874</v>
      </c>
      <c r="Q46" s="145">
        <f t="shared" si="6"/>
        <v>1543997.00159874</v>
      </c>
      <c r="R46" s="145">
        <f t="shared" si="6"/>
        <v>1543997.00159874</v>
      </c>
      <c r="S46" s="145">
        <f t="shared" si="6"/>
        <v>16841949.519018289</v>
      </c>
      <c r="T46" s="468"/>
      <c r="U46" s="468"/>
      <c r="V46" s="468"/>
      <c r="W46" s="468"/>
      <c r="X46" s="468"/>
      <c r="Y46" s="468"/>
      <c r="Z46" s="468"/>
      <c r="AA46" s="468"/>
      <c r="AB46" s="468"/>
      <c r="AC46" s="468"/>
      <c r="AD46" s="468"/>
      <c r="AE46" s="468"/>
      <c r="AF46" s="468"/>
      <c r="AG46" s="468"/>
      <c r="AH46" s="468"/>
      <c r="AI46" s="468"/>
      <c r="AJ46" s="468"/>
      <c r="AK46" s="468"/>
      <c r="AL46" s="468"/>
      <c r="AM46" s="468"/>
      <c r="AN46" s="468"/>
    </row>
    <row r="47" spans="1:40" ht="16" thickBot="1" x14ac:dyDescent="0.25">
      <c r="A47" s="147" t="s">
        <v>157</v>
      </c>
      <c r="B47" s="148">
        <f t="shared" ref="B47:R47" si="7">+B28-B46</f>
        <v>122781</v>
      </c>
      <c r="C47" s="149">
        <f t="shared" si="7"/>
        <v>46093.945555555634</v>
      </c>
      <c r="D47" s="149">
        <f t="shared" si="7"/>
        <v>-50903.203366666567</v>
      </c>
      <c r="E47" s="149">
        <f t="shared" si="7"/>
        <v>-68375.817286000121</v>
      </c>
      <c r="F47" s="149">
        <f t="shared" si="7"/>
        <v>-68431.031297317706</v>
      </c>
      <c r="G47" s="149" t="e">
        <f t="shared" si="7"/>
        <v>#VALUE!</v>
      </c>
      <c r="H47" s="149" t="e">
        <f t="shared" si="7"/>
        <v>#VALUE!</v>
      </c>
      <c r="I47" s="149" t="e">
        <f t="shared" si="7"/>
        <v>#VALUE!</v>
      </c>
      <c r="J47" s="149" t="e">
        <f t="shared" si="7"/>
        <v>#VALUE!</v>
      </c>
      <c r="K47" s="149" t="e">
        <f t="shared" si="7"/>
        <v>#VALUE!</v>
      </c>
      <c r="L47" s="150" t="e">
        <f t="shared" si="7"/>
        <v>#VALUE!</v>
      </c>
      <c r="M47" s="150" t="e">
        <f t="shared" si="7"/>
        <v>#VALUE!</v>
      </c>
      <c r="N47" s="150" t="e">
        <f t="shared" si="7"/>
        <v>#VALUE!</v>
      </c>
      <c r="O47" s="150" t="e">
        <f t="shared" si="7"/>
        <v>#VALUE!</v>
      </c>
      <c r="P47" s="150" t="e">
        <f t="shared" si="7"/>
        <v>#VALUE!</v>
      </c>
      <c r="Q47" s="150" t="e">
        <f t="shared" si="7"/>
        <v>#VALUE!</v>
      </c>
      <c r="R47" s="150" t="e">
        <f t="shared" si="7"/>
        <v>#VALUE!</v>
      </c>
      <c r="S47" s="149" t="e">
        <f>SUM(C47:R47)</f>
        <v>#VALUE!</v>
      </c>
    </row>
    <row r="48" spans="1:40" ht="16" thickBot="1" x14ac:dyDescent="0.25">
      <c r="A48" s="147" t="s">
        <v>158</v>
      </c>
      <c r="B48" s="151"/>
      <c r="C48" s="152">
        <f>'DATOS (3)'!C9</f>
        <v>825000</v>
      </c>
      <c r="D48" s="153">
        <f t="shared" ref="D48:K48" si="8">+C49</f>
        <v>871093.94555555563</v>
      </c>
      <c r="E48" s="153">
        <f t="shared" si="8"/>
        <v>820190.74218888907</v>
      </c>
      <c r="F48" s="153">
        <f t="shared" si="8"/>
        <v>751814.92490288895</v>
      </c>
      <c r="G48" s="153">
        <f t="shared" si="8"/>
        <v>683383.89360557124</v>
      </c>
      <c r="H48" s="153" t="e">
        <f t="shared" si="8"/>
        <v>#VALUE!</v>
      </c>
      <c r="I48" s="153" t="e">
        <f t="shared" si="8"/>
        <v>#VALUE!</v>
      </c>
      <c r="J48" s="153" t="e">
        <f t="shared" si="8"/>
        <v>#VALUE!</v>
      </c>
      <c r="K48" s="153" t="e">
        <f t="shared" si="8"/>
        <v>#VALUE!</v>
      </c>
      <c r="L48" s="153">
        <f>+F49</f>
        <v>683383.89360557124</v>
      </c>
      <c r="M48" s="153" t="e">
        <f t="shared" ref="M48:R48" si="9">+G49</f>
        <v>#VALUE!</v>
      </c>
      <c r="N48" s="153" t="e">
        <f t="shared" si="9"/>
        <v>#VALUE!</v>
      </c>
      <c r="O48" s="153" t="e">
        <f t="shared" si="9"/>
        <v>#VALUE!</v>
      </c>
      <c r="P48" s="153" t="e">
        <f t="shared" si="9"/>
        <v>#VALUE!</v>
      </c>
      <c r="Q48" s="153" t="e">
        <f t="shared" si="9"/>
        <v>#VALUE!</v>
      </c>
      <c r="R48" s="153" t="e">
        <f t="shared" si="9"/>
        <v>#VALUE!</v>
      </c>
      <c r="S48" s="154"/>
    </row>
    <row r="49" spans="1:40" s="157" customFormat="1" ht="16" x14ac:dyDescent="0.2">
      <c r="A49" s="155" t="s">
        <v>159</v>
      </c>
      <c r="B49" s="156">
        <f t="shared" ref="B49:R49" si="10">+B47+B48</f>
        <v>122781</v>
      </c>
      <c r="C49" s="156">
        <f>+C47+C48</f>
        <v>871093.94555555563</v>
      </c>
      <c r="D49" s="156">
        <f t="shared" si="10"/>
        <v>820190.74218888907</v>
      </c>
      <c r="E49" s="156">
        <f t="shared" si="10"/>
        <v>751814.92490288895</v>
      </c>
      <c r="F49" s="156">
        <f t="shared" si="10"/>
        <v>683383.89360557124</v>
      </c>
      <c r="G49" s="156" t="e">
        <f t="shared" si="10"/>
        <v>#VALUE!</v>
      </c>
      <c r="H49" s="156" t="e">
        <f t="shared" si="10"/>
        <v>#VALUE!</v>
      </c>
      <c r="I49" s="156" t="e">
        <f t="shared" si="10"/>
        <v>#VALUE!</v>
      </c>
      <c r="J49" s="156" t="e">
        <f t="shared" si="10"/>
        <v>#VALUE!</v>
      </c>
      <c r="K49" s="156" t="e">
        <f t="shared" si="10"/>
        <v>#VALUE!</v>
      </c>
      <c r="L49" s="156" t="e">
        <f t="shared" si="10"/>
        <v>#VALUE!</v>
      </c>
      <c r="M49" s="156" t="e">
        <f t="shared" si="10"/>
        <v>#VALUE!</v>
      </c>
      <c r="N49" s="156" t="e">
        <f t="shared" si="10"/>
        <v>#VALUE!</v>
      </c>
      <c r="O49" s="156" t="e">
        <f t="shared" si="10"/>
        <v>#VALUE!</v>
      </c>
      <c r="P49" s="156" t="e">
        <f t="shared" si="10"/>
        <v>#VALUE!</v>
      </c>
      <c r="Q49" s="156" t="e">
        <f t="shared" si="10"/>
        <v>#VALUE!</v>
      </c>
      <c r="R49" s="156" t="e">
        <f t="shared" si="10"/>
        <v>#VALUE!</v>
      </c>
      <c r="T49" s="461"/>
      <c r="U49" s="461"/>
      <c r="V49" s="461"/>
      <c r="W49" s="461"/>
      <c r="X49" s="461"/>
      <c r="Y49" s="461"/>
      <c r="Z49" s="461"/>
      <c r="AA49" s="461"/>
      <c r="AB49" s="461"/>
      <c r="AC49" s="461"/>
      <c r="AD49" s="461"/>
      <c r="AE49" s="461"/>
      <c r="AF49" s="461"/>
      <c r="AG49" s="461"/>
      <c r="AH49" s="461"/>
      <c r="AI49" s="461"/>
      <c r="AJ49" s="461"/>
      <c r="AK49" s="461"/>
      <c r="AL49" s="461"/>
      <c r="AM49" s="461"/>
      <c r="AN49" s="461"/>
    </row>
    <row r="50" spans="1:40" x14ac:dyDescent="0.2">
      <c r="A50" s="158"/>
      <c r="B50" s="159"/>
      <c r="C50" s="159"/>
      <c r="D50" s="159"/>
      <c r="E50" s="159"/>
      <c r="F50" s="159"/>
      <c r="G50" s="159"/>
      <c r="H50" s="159"/>
      <c r="I50" s="159"/>
      <c r="J50" s="159"/>
      <c r="K50" s="159"/>
      <c r="L50" s="159"/>
      <c r="M50" s="159"/>
      <c r="N50" s="159"/>
      <c r="O50" s="159"/>
      <c r="P50" s="159"/>
      <c r="Q50" s="159"/>
      <c r="R50" s="159"/>
    </row>
    <row r="51" spans="1:40" x14ac:dyDescent="0.2">
      <c r="A51" s="160" t="s">
        <v>160</v>
      </c>
      <c r="B51" s="161"/>
      <c r="C51" s="161"/>
      <c r="D51" s="161">
        <f>B52-C52</f>
        <v>65</v>
      </c>
      <c r="E51" s="161">
        <f>D51-D52</f>
        <v>53</v>
      </c>
      <c r="F51" s="161">
        <f>E51-E52</f>
        <v>41</v>
      </c>
      <c r="G51" s="161">
        <f t="shared" ref="G51:R51" si="11">F51-F52</f>
        <v>29</v>
      </c>
      <c r="H51" s="161">
        <f t="shared" si="11"/>
        <v>17</v>
      </c>
      <c r="I51" s="161">
        <f t="shared" si="11"/>
        <v>5</v>
      </c>
      <c r="J51" s="161">
        <f t="shared" si="11"/>
        <v>0</v>
      </c>
      <c r="K51" s="161">
        <f t="shared" si="11"/>
        <v>0</v>
      </c>
      <c r="L51" s="161">
        <f t="shared" si="11"/>
        <v>0</v>
      </c>
      <c r="M51" s="161">
        <f t="shared" si="11"/>
        <v>0</v>
      </c>
      <c r="N51" s="161">
        <f t="shared" si="11"/>
        <v>0</v>
      </c>
      <c r="O51" s="161">
        <f t="shared" si="11"/>
        <v>0</v>
      </c>
      <c r="P51" s="161">
        <f t="shared" si="11"/>
        <v>0</v>
      </c>
      <c r="Q51" s="161">
        <f t="shared" si="11"/>
        <v>0</v>
      </c>
      <c r="R51" s="161">
        <f t="shared" si="11"/>
        <v>0</v>
      </c>
      <c r="S51" s="162"/>
    </row>
    <row r="52" spans="1:40" x14ac:dyDescent="0.2">
      <c r="A52" s="163" t="s">
        <v>161</v>
      </c>
      <c r="B52" s="164">
        <f>'SUPUESTOS (3)'!Y191</f>
        <v>72</v>
      </c>
      <c r="C52" s="164">
        <f>IF(C12=W10,12-V10,12)</f>
        <v>7</v>
      </c>
      <c r="D52" s="164">
        <f>IF(D51&gt;12,12,D51)</f>
        <v>12</v>
      </c>
      <c r="E52" s="164">
        <f>IF(E51&gt;12,12,E51)</f>
        <v>12</v>
      </c>
      <c r="F52" s="164">
        <f>IF(F51&gt;12,12,F51)</f>
        <v>12</v>
      </c>
      <c r="G52" s="164">
        <f t="shared" ref="G52:R52" si="12">IF(G51&gt;12,12,G51)</f>
        <v>12</v>
      </c>
      <c r="H52" s="164">
        <f t="shared" si="12"/>
        <v>12</v>
      </c>
      <c r="I52" s="164">
        <f t="shared" si="12"/>
        <v>5</v>
      </c>
      <c r="J52" s="164">
        <f t="shared" si="12"/>
        <v>0</v>
      </c>
      <c r="K52" s="164">
        <f t="shared" si="12"/>
        <v>0</v>
      </c>
      <c r="L52" s="164">
        <f t="shared" si="12"/>
        <v>0</v>
      </c>
      <c r="M52" s="164">
        <f t="shared" si="12"/>
        <v>0</v>
      </c>
      <c r="N52" s="164">
        <f t="shared" si="12"/>
        <v>0</v>
      </c>
      <c r="O52" s="164">
        <f t="shared" si="12"/>
        <v>0</v>
      </c>
      <c r="P52" s="164">
        <f t="shared" si="12"/>
        <v>0</v>
      </c>
      <c r="Q52" s="164">
        <f t="shared" si="12"/>
        <v>0</v>
      </c>
      <c r="R52" s="164">
        <f t="shared" si="12"/>
        <v>0</v>
      </c>
      <c r="S52" s="165">
        <f>SUM(C52:R52)</f>
        <v>72</v>
      </c>
    </row>
    <row r="53" spans="1:40" x14ac:dyDescent="0.2">
      <c r="A53" s="163" t="s">
        <v>162</v>
      </c>
      <c r="B53" s="164"/>
      <c r="C53" s="164"/>
      <c r="D53" s="164">
        <f>$C$26-C39</f>
        <v>722222.22222222225</v>
      </c>
      <c r="E53" s="164">
        <f>D53-D39</f>
        <v>588888.88888888888</v>
      </c>
      <c r="F53" s="164">
        <f>E53-E39</f>
        <v>455555.5555555555</v>
      </c>
      <c r="G53" s="164">
        <f>IF(F51=0," ",F53-F39)</f>
        <v>322222.22222222213</v>
      </c>
      <c r="H53" s="164">
        <f t="shared" ref="H53:R53" si="13">IF(G51=0," ",G53-G39)</f>
        <v>188888.88888888879</v>
      </c>
      <c r="I53" s="164">
        <f t="shared" si="13"/>
        <v>55555.555555555446</v>
      </c>
      <c r="J53" s="164">
        <f t="shared" si="13"/>
        <v>-1.0913936421275139E-10</v>
      </c>
      <c r="K53" s="164" t="str">
        <f t="shared" si="13"/>
        <v xml:space="preserve"> </v>
      </c>
      <c r="L53" s="164" t="str">
        <f t="shared" si="13"/>
        <v xml:space="preserve"> </v>
      </c>
      <c r="M53" s="164" t="str">
        <f t="shared" si="13"/>
        <v xml:space="preserve"> </v>
      </c>
      <c r="N53" s="164" t="str">
        <f t="shared" si="13"/>
        <v xml:space="preserve"> </v>
      </c>
      <c r="O53" s="164" t="str">
        <f t="shared" si="13"/>
        <v xml:space="preserve"> </v>
      </c>
      <c r="P53" s="164" t="str">
        <f t="shared" si="13"/>
        <v xml:space="preserve"> </v>
      </c>
      <c r="Q53" s="164" t="str">
        <f t="shared" si="13"/>
        <v xml:space="preserve"> </v>
      </c>
      <c r="R53" s="164" t="str">
        <f t="shared" si="13"/>
        <v xml:space="preserve"> </v>
      </c>
      <c r="S53" s="164"/>
    </row>
    <row r="54" spans="1:40" x14ac:dyDescent="0.2">
      <c r="A54" s="163"/>
      <c r="B54" s="164"/>
      <c r="C54" s="164"/>
      <c r="D54" s="164"/>
      <c r="E54" s="164"/>
      <c r="F54" s="164"/>
      <c r="G54" s="164"/>
      <c r="H54" s="164"/>
      <c r="I54" s="164"/>
      <c r="J54" s="164"/>
      <c r="K54" s="164"/>
      <c r="L54" s="164"/>
      <c r="M54" s="164"/>
      <c r="N54" s="164"/>
      <c r="O54" s="164"/>
      <c r="P54" s="164"/>
      <c r="Q54" s="164"/>
      <c r="R54" s="164"/>
      <c r="S54" s="164"/>
    </row>
    <row r="55" spans="1:40" x14ac:dyDescent="0.2">
      <c r="A55" s="163"/>
      <c r="B55" s="164"/>
      <c r="C55" s="164"/>
      <c r="D55" s="164"/>
      <c r="E55" s="164"/>
      <c r="F55" s="164"/>
      <c r="G55" s="164"/>
      <c r="H55" s="164"/>
      <c r="I55" s="164"/>
      <c r="J55" s="164"/>
      <c r="K55" s="164"/>
      <c r="L55" s="164"/>
      <c r="M55" s="164"/>
      <c r="N55" s="164"/>
      <c r="O55" s="164"/>
      <c r="P55" s="164"/>
      <c r="Q55" s="164"/>
      <c r="R55" s="164"/>
      <c r="S55" s="164"/>
    </row>
    <row r="56" spans="1:40" x14ac:dyDescent="0.2">
      <c r="A56" s="163" t="s">
        <v>163</v>
      </c>
      <c r="B56" s="166">
        <f>+B30/B20</f>
        <v>0.49360041047516523</v>
      </c>
      <c r="C56" s="166">
        <f t="shared" ref="C56:J56" si="14">IF(C15=" "," ",C30/C20)</f>
        <v>0.48401593648535624</v>
      </c>
      <c r="D56" s="166">
        <f t="shared" si="14"/>
        <v>0.48880817348026079</v>
      </c>
      <c r="E56" s="166">
        <f t="shared" si="14"/>
        <v>0.49360041047516523</v>
      </c>
      <c r="F56" s="166">
        <f t="shared" si="14"/>
        <v>0.49360041047516523</v>
      </c>
      <c r="G56" s="166" t="e">
        <f t="shared" si="14"/>
        <v>#VALUE!</v>
      </c>
      <c r="H56" s="166" t="e">
        <f t="shared" si="14"/>
        <v>#VALUE!</v>
      </c>
      <c r="I56" s="166" t="e">
        <f t="shared" si="14"/>
        <v>#VALUE!</v>
      </c>
      <c r="J56" s="166" t="e">
        <f t="shared" si="14"/>
        <v>#VALUE!</v>
      </c>
      <c r="K56" s="166" t="e">
        <f>IF(K15=" "," ",K30/K20)</f>
        <v>#VALUE!</v>
      </c>
      <c r="L56" s="166" t="e">
        <f>IF(L15=" "," ",L30/L20)</f>
        <v>#VALUE!</v>
      </c>
      <c r="M56" s="166" t="e">
        <f t="shared" ref="M56:R56" si="15">IF(M15=" "," ",M30/M20)</f>
        <v>#VALUE!</v>
      </c>
      <c r="N56" s="166" t="e">
        <f t="shared" si="15"/>
        <v>#VALUE!</v>
      </c>
      <c r="O56" s="166" t="e">
        <f t="shared" si="15"/>
        <v>#VALUE!</v>
      </c>
      <c r="P56" s="166" t="e">
        <f t="shared" si="15"/>
        <v>#VALUE!</v>
      </c>
      <c r="Q56" s="166" t="e">
        <f t="shared" si="15"/>
        <v>#VALUE!</v>
      </c>
      <c r="R56" s="166" t="e">
        <f t="shared" si="15"/>
        <v>#VALUE!</v>
      </c>
      <c r="S56" s="166" t="e">
        <f>IF(S15=" "," ",S30/S20)</f>
        <v>#VALUE!</v>
      </c>
    </row>
    <row r="57" spans="1:40" x14ac:dyDescent="0.2">
      <c r="A57" s="163" t="s">
        <v>164</v>
      </c>
      <c r="B57" s="167">
        <f t="shared" ref="B57:I57" si="16">1-B56</f>
        <v>0.50639958952483477</v>
      </c>
      <c r="C57" s="167">
        <f t="shared" si="16"/>
        <v>0.51598406351464376</v>
      </c>
      <c r="D57" s="167">
        <f t="shared" si="16"/>
        <v>0.51119182651973927</v>
      </c>
      <c r="E57" s="167">
        <f t="shared" si="16"/>
        <v>0.50639958952483477</v>
      </c>
      <c r="F57" s="167">
        <f t="shared" si="16"/>
        <v>0.50639958952483477</v>
      </c>
      <c r="G57" s="167" t="e">
        <f t="shared" si="16"/>
        <v>#VALUE!</v>
      </c>
      <c r="H57" s="167" t="e">
        <f t="shared" si="16"/>
        <v>#VALUE!</v>
      </c>
      <c r="I57" s="167" t="e">
        <f t="shared" si="16"/>
        <v>#VALUE!</v>
      </c>
      <c r="J57" s="167" t="e">
        <f>IF(J15=" "," ",1-J56)</f>
        <v>#VALUE!</v>
      </c>
      <c r="K57" s="167" t="e">
        <f>IF(K15=" "," ",1-K56)</f>
        <v>#VALUE!</v>
      </c>
      <c r="L57" s="167" t="e">
        <f>IF(L15=" "," ",1-L56)</f>
        <v>#VALUE!</v>
      </c>
      <c r="M57" s="167" t="e">
        <f t="shared" ref="M57:R57" si="17">IF(M15=" "," ",1-M56)</f>
        <v>#VALUE!</v>
      </c>
      <c r="N57" s="167" t="e">
        <f t="shared" si="17"/>
        <v>#VALUE!</v>
      </c>
      <c r="O57" s="167" t="e">
        <f t="shared" si="17"/>
        <v>#VALUE!</v>
      </c>
      <c r="P57" s="167" t="e">
        <f t="shared" si="17"/>
        <v>#VALUE!</v>
      </c>
      <c r="Q57" s="167" t="e">
        <f t="shared" si="17"/>
        <v>#VALUE!</v>
      </c>
      <c r="R57" s="167" t="e">
        <f t="shared" si="17"/>
        <v>#VALUE!</v>
      </c>
      <c r="S57" s="167" t="e">
        <f>IF(S15=" "," ",1-S56)</f>
        <v>#VALUE!</v>
      </c>
    </row>
    <row r="58" spans="1:40" x14ac:dyDescent="0.2">
      <c r="A58" s="163" t="s">
        <v>165</v>
      </c>
      <c r="B58" s="167">
        <f t="shared" ref="B58:I58" si="18">+(B31+B32)/B20</f>
        <v>0.42404901556385</v>
      </c>
      <c r="C58" s="167">
        <f t="shared" si="18"/>
        <v>0.43228297703110918</v>
      </c>
      <c r="D58" s="167">
        <f t="shared" si="18"/>
        <v>0.45106221410036673</v>
      </c>
      <c r="E58" s="167">
        <f t="shared" si="18"/>
        <v>0.45417393751571811</v>
      </c>
      <c r="F58" s="167">
        <f t="shared" si="18"/>
        <v>0.44480349655108764</v>
      </c>
      <c r="G58" s="167" t="e">
        <f t="shared" si="18"/>
        <v>#VALUE!</v>
      </c>
      <c r="H58" s="167" t="e">
        <f t="shared" si="18"/>
        <v>#VALUE!</v>
      </c>
      <c r="I58" s="167" t="e">
        <f t="shared" si="18"/>
        <v>#VALUE!</v>
      </c>
      <c r="J58" s="167" t="e">
        <f>IF(J15=" "," ",(J31+J32)/J20)</f>
        <v>#VALUE!</v>
      </c>
      <c r="K58" s="167" t="e">
        <f>IF(K15=" "," ",(K31+K32)/K20)</f>
        <v>#VALUE!</v>
      </c>
      <c r="L58" s="167" t="e">
        <f>IF(L15=" "," ",(L31+L32)/L20)</f>
        <v>#VALUE!</v>
      </c>
      <c r="M58" s="167" t="e">
        <f t="shared" ref="M58:R58" si="19">IF(M15=" "," ",(M31+M32)/M20)</f>
        <v>#VALUE!</v>
      </c>
      <c r="N58" s="167" t="e">
        <f t="shared" si="19"/>
        <v>#VALUE!</v>
      </c>
      <c r="O58" s="167" t="e">
        <f t="shared" si="19"/>
        <v>#VALUE!</v>
      </c>
      <c r="P58" s="167" t="e">
        <f t="shared" si="19"/>
        <v>#VALUE!</v>
      </c>
      <c r="Q58" s="167" t="e">
        <f t="shared" si="19"/>
        <v>#VALUE!</v>
      </c>
      <c r="R58" s="167" t="e">
        <f t="shared" si="19"/>
        <v>#VALUE!</v>
      </c>
      <c r="S58" s="167" t="e">
        <f>IF(S15=" "," ",(S31+S32)/S20)</f>
        <v>#VALUE!</v>
      </c>
    </row>
    <row r="59" spans="1:40" x14ac:dyDescent="0.2">
      <c r="A59" s="163" t="s">
        <v>166</v>
      </c>
      <c r="B59" s="167">
        <f t="shared" ref="B59:I59" si="20">1-B56-B58</f>
        <v>8.2350573960984774E-2</v>
      </c>
      <c r="C59" s="167">
        <f t="shared" si="20"/>
        <v>8.3701086483534581E-2</v>
      </c>
      <c r="D59" s="167">
        <f t="shared" si="20"/>
        <v>6.0129612419372536E-2</v>
      </c>
      <c r="E59" s="167">
        <f t="shared" si="20"/>
        <v>5.2225652009116663E-2</v>
      </c>
      <c r="F59" s="167">
        <f t="shared" si="20"/>
        <v>6.159609297374713E-2</v>
      </c>
      <c r="G59" s="167" t="e">
        <f t="shared" si="20"/>
        <v>#VALUE!</v>
      </c>
      <c r="H59" s="167" t="e">
        <f t="shared" si="20"/>
        <v>#VALUE!</v>
      </c>
      <c r="I59" s="167" t="e">
        <f t="shared" si="20"/>
        <v>#VALUE!</v>
      </c>
      <c r="J59" s="167" t="e">
        <f>IF(J15=" "," ",1-J56-J58)</f>
        <v>#VALUE!</v>
      </c>
      <c r="K59" s="167" t="e">
        <f>IF(K15=" "," ",1-K56-K58)</f>
        <v>#VALUE!</v>
      </c>
      <c r="L59" s="167" t="e">
        <f>IF(L15=" "," ",1-L56-L58)</f>
        <v>#VALUE!</v>
      </c>
      <c r="M59" s="167" t="e">
        <f t="shared" ref="M59:R59" si="21">IF(M15=" "," ",1-M56-M58)</f>
        <v>#VALUE!</v>
      </c>
      <c r="N59" s="167" t="e">
        <f t="shared" si="21"/>
        <v>#VALUE!</v>
      </c>
      <c r="O59" s="167" t="e">
        <f t="shared" si="21"/>
        <v>#VALUE!</v>
      </c>
      <c r="P59" s="167" t="e">
        <f t="shared" si="21"/>
        <v>#VALUE!</v>
      </c>
      <c r="Q59" s="167" t="e">
        <f t="shared" si="21"/>
        <v>#VALUE!</v>
      </c>
      <c r="R59" s="167" t="e">
        <f t="shared" si="21"/>
        <v>#VALUE!</v>
      </c>
      <c r="S59" s="167" t="e">
        <f>IF(S15=" "," ",1-S56-S58)</f>
        <v>#VALUE!</v>
      </c>
    </row>
    <row r="60" spans="1:40" hidden="1" x14ac:dyDescent="0.2">
      <c r="A60" s="168" t="s">
        <v>167</v>
      </c>
      <c r="B60" s="169"/>
      <c r="C60" s="169"/>
      <c r="D60" s="169"/>
      <c r="E60" s="169"/>
      <c r="F60" s="169"/>
      <c r="G60" s="169"/>
      <c r="H60" s="169"/>
      <c r="I60" s="169"/>
      <c r="J60" s="169"/>
      <c r="K60" s="169"/>
      <c r="L60" s="169"/>
      <c r="M60" s="169"/>
      <c r="N60" s="169"/>
      <c r="O60" s="169"/>
      <c r="P60" s="169"/>
      <c r="Q60" s="169"/>
      <c r="R60" s="169"/>
      <c r="S60" s="169"/>
    </row>
    <row r="61" spans="1:40" hidden="1" x14ac:dyDescent="0.2">
      <c r="A61" s="168" t="s">
        <v>168</v>
      </c>
      <c r="B61" s="169"/>
      <c r="C61" s="169"/>
      <c r="D61" s="169"/>
      <c r="E61" s="169"/>
      <c r="F61" s="169"/>
      <c r="G61" s="169"/>
      <c r="H61" s="169"/>
      <c r="I61" s="169"/>
      <c r="J61" s="169"/>
      <c r="K61" s="169"/>
      <c r="L61" s="169"/>
      <c r="M61" s="169"/>
      <c r="N61" s="169"/>
      <c r="O61" s="169"/>
      <c r="P61" s="169"/>
      <c r="Q61" s="169"/>
      <c r="R61" s="169"/>
      <c r="S61" s="169"/>
    </row>
    <row r="62" spans="1:40" hidden="1" x14ac:dyDescent="0.2">
      <c r="A62" s="168" t="s">
        <v>169</v>
      </c>
      <c r="B62" s="169"/>
      <c r="C62" s="169"/>
      <c r="D62" s="169"/>
      <c r="E62" s="169"/>
      <c r="F62" s="169"/>
      <c r="G62" s="169"/>
      <c r="H62" s="169"/>
      <c r="I62" s="169"/>
      <c r="J62" s="169"/>
      <c r="K62" s="169"/>
      <c r="L62" s="169"/>
      <c r="M62" s="169"/>
      <c r="N62" s="169"/>
      <c r="O62" s="169"/>
      <c r="P62" s="169"/>
      <c r="Q62" s="169"/>
      <c r="R62" s="169"/>
      <c r="S62" s="169"/>
    </row>
    <row r="63" spans="1:40" hidden="1" x14ac:dyDescent="0.2">
      <c r="A63" s="168" t="s">
        <v>170</v>
      </c>
      <c r="B63" s="169"/>
      <c r="C63" s="169"/>
      <c r="D63" s="169"/>
      <c r="E63" s="169"/>
      <c r="F63" s="169"/>
      <c r="G63" s="169"/>
      <c r="H63" s="169"/>
      <c r="I63" s="169"/>
      <c r="J63" s="169"/>
      <c r="K63" s="169"/>
      <c r="L63" s="169"/>
      <c r="M63" s="169"/>
      <c r="N63" s="169"/>
      <c r="O63" s="169"/>
      <c r="P63" s="169"/>
      <c r="Q63" s="169"/>
      <c r="R63" s="169"/>
      <c r="S63" s="169"/>
    </row>
    <row r="64" spans="1:40" hidden="1" x14ac:dyDescent="0.2">
      <c r="A64" s="168" t="s">
        <v>171</v>
      </c>
      <c r="B64" s="169"/>
      <c r="C64" s="169"/>
      <c r="D64" s="169"/>
      <c r="E64" s="169"/>
      <c r="F64" s="169"/>
      <c r="G64" s="169"/>
      <c r="H64" s="169"/>
      <c r="I64" s="169"/>
      <c r="J64" s="169"/>
      <c r="K64" s="169"/>
      <c r="L64" s="169"/>
      <c r="M64" s="169"/>
      <c r="N64" s="169"/>
      <c r="O64" s="169"/>
      <c r="P64" s="169"/>
      <c r="Q64" s="169"/>
      <c r="R64" s="169"/>
      <c r="S64" s="169"/>
    </row>
    <row r="65" spans="1:20" x14ac:dyDescent="0.2">
      <c r="A65" s="163" t="s">
        <v>172</v>
      </c>
      <c r="B65" s="170"/>
      <c r="C65" s="170"/>
      <c r="D65" s="170"/>
      <c r="E65" s="170"/>
      <c r="F65" s="170"/>
      <c r="G65" s="170"/>
      <c r="H65" s="170"/>
      <c r="I65" s="170"/>
      <c r="J65" s="170"/>
      <c r="K65" s="170"/>
      <c r="L65" s="170"/>
      <c r="M65" s="170"/>
      <c r="N65" s="170"/>
      <c r="O65" s="170"/>
      <c r="P65" s="170"/>
      <c r="Q65" s="170"/>
      <c r="R65" s="170"/>
      <c r="S65" s="170"/>
    </row>
    <row r="66" spans="1:20" hidden="1" x14ac:dyDescent="0.2">
      <c r="A66" s="163" t="s">
        <v>173</v>
      </c>
      <c r="B66" s="171"/>
      <c r="C66" s="171"/>
      <c r="D66" s="171"/>
      <c r="E66" s="171"/>
      <c r="F66" s="171"/>
      <c r="G66" s="171"/>
      <c r="H66" s="171"/>
      <c r="I66" s="171"/>
      <c r="J66" s="171"/>
      <c r="K66" s="171"/>
      <c r="L66" s="171"/>
      <c r="M66" s="172"/>
      <c r="N66" s="172"/>
      <c r="O66" s="172"/>
      <c r="P66" s="172"/>
      <c r="Q66" s="172"/>
      <c r="R66" s="172"/>
    </row>
    <row r="67" spans="1:20" hidden="1" x14ac:dyDescent="0.2">
      <c r="A67" s="173" t="s">
        <v>174</v>
      </c>
      <c r="B67" s="174">
        <v>4.4699999999999997E-2</v>
      </c>
      <c r="C67" s="175"/>
      <c r="D67" s="176"/>
      <c r="E67" s="176"/>
      <c r="F67" s="176"/>
      <c r="G67" s="176"/>
      <c r="H67" s="176"/>
      <c r="I67" s="176"/>
      <c r="J67" s="176"/>
      <c r="K67" s="176"/>
      <c r="L67" s="176"/>
      <c r="M67" s="172"/>
      <c r="N67" s="172"/>
      <c r="O67" s="172"/>
      <c r="P67" s="172"/>
      <c r="Q67" s="172"/>
      <c r="R67" s="172"/>
    </row>
    <row r="68" spans="1:20" hidden="1" x14ac:dyDescent="0.2">
      <c r="A68" s="173" t="s">
        <v>175</v>
      </c>
      <c r="B68" s="177">
        <v>8.0228400000000004</v>
      </c>
      <c r="C68" s="171">
        <f>+B68*(1+$B$67)</f>
        <v>8.3814609480000009</v>
      </c>
      <c r="D68" s="171">
        <f>+C68*(1+$B$67)</f>
        <v>8.7561122523756012</v>
      </c>
      <c r="E68" s="171">
        <f>+D68*(1+$B$67)</f>
        <v>9.1475104700567904</v>
      </c>
      <c r="F68" s="171">
        <f>+E68*(1+$B$67)</f>
        <v>9.5564041880683295</v>
      </c>
      <c r="G68" s="171"/>
      <c r="H68" s="171"/>
      <c r="I68" s="171"/>
      <c r="J68" s="171"/>
      <c r="K68" s="171"/>
      <c r="L68" s="171">
        <f>+F68*(1+$B$67)</f>
        <v>9.983575455274984</v>
      </c>
      <c r="M68" s="172"/>
      <c r="N68" s="172"/>
      <c r="O68" s="172"/>
      <c r="P68" s="172"/>
      <c r="Q68" s="172"/>
      <c r="R68" s="172"/>
    </row>
    <row r="69" spans="1:20" hidden="1" x14ac:dyDescent="0.2">
      <c r="A69" s="163" t="s">
        <v>176</v>
      </c>
      <c r="B69" s="178">
        <v>1</v>
      </c>
      <c r="C69" s="179">
        <f t="shared" ref="C69:F70" si="22">+B69</f>
        <v>1</v>
      </c>
      <c r="D69" s="179">
        <f t="shared" si="22"/>
        <v>1</v>
      </c>
      <c r="E69" s="179">
        <f t="shared" si="22"/>
        <v>1</v>
      </c>
      <c r="F69" s="179">
        <f t="shared" si="22"/>
        <v>1</v>
      </c>
      <c r="G69" s="179"/>
      <c r="H69" s="179"/>
      <c r="I69" s="179"/>
      <c r="J69" s="179"/>
      <c r="K69" s="179"/>
      <c r="L69" s="179">
        <f>+F69</f>
        <v>1</v>
      </c>
      <c r="M69" s="180"/>
      <c r="N69" s="180"/>
      <c r="O69" s="180"/>
      <c r="P69" s="180"/>
      <c r="Q69" s="180"/>
      <c r="R69" s="180"/>
    </row>
    <row r="70" spans="1:20" hidden="1" x14ac:dyDescent="0.2">
      <c r="A70" s="163" t="s">
        <v>177</v>
      </c>
      <c r="B70" s="181">
        <v>0</v>
      </c>
      <c r="C70" s="182">
        <f t="shared" si="22"/>
        <v>0</v>
      </c>
      <c r="D70" s="182">
        <f t="shared" si="22"/>
        <v>0</v>
      </c>
      <c r="E70" s="182">
        <f t="shared" si="22"/>
        <v>0</v>
      </c>
      <c r="F70" s="182">
        <f t="shared" si="22"/>
        <v>0</v>
      </c>
      <c r="G70" s="182"/>
      <c r="H70" s="182"/>
      <c r="I70" s="182"/>
      <c r="J70" s="182"/>
      <c r="K70" s="182"/>
      <c r="L70" s="182">
        <f>+F70</f>
        <v>0</v>
      </c>
      <c r="M70" s="180"/>
      <c r="N70" s="180"/>
      <c r="O70" s="180"/>
      <c r="P70" s="180"/>
      <c r="Q70" s="180"/>
      <c r="R70" s="180"/>
    </row>
    <row r="71" spans="1:20" hidden="1" x14ac:dyDescent="0.2">
      <c r="A71" s="163" t="s">
        <v>178</v>
      </c>
      <c r="B71" s="183" t="s">
        <v>131</v>
      </c>
      <c r="C71" s="183" t="s">
        <v>131</v>
      </c>
      <c r="D71" s="183" t="s">
        <v>131</v>
      </c>
      <c r="E71" s="183" t="s">
        <v>131</v>
      </c>
      <c r="F71" s="183" t="s">
        <v>131</v>
      </c>
      <c r="G71" s="183"/>
      <c r="H71" s="183"/>
      <c r="I71" s="183"/>
      <c r="J71" s="183"/>
      <c r="K71" s="183"/>
      <c r="L71" s="183" t="s">
        <v>131</v>
      </c>
      <c r="M71" s="184"/>
      <c r="N71" s="184"/>
      <c r="O71" s="184"/>
      <c r="P71" s="184"/>
      <c r="Q71" s="184"/>
      <c r="R71" s="184"/>
    </row>
    <row r="72" spans="1:20" hidden="1" x14ac:dyDescent="0.2">
      <c r="A72" s="185"/>
      <c r="B72" s="184"/>
      <c r="C72" s="184"/>
      <c r="D72" s="184"/>
      <c r="E72" s="184"/>
      <c r="F72" s="184"/>
      <c r="G72" s="184"/>
      <c r="H72" s="184"/>
      <c r="I72" s="184"/>
      <c r="J72" s="184"/>
      <c r="K72" s="184"/>
      <c r="L72" s="184"/>
      <c r="M72" s="184"/>
      <c r="N72" s="184"/>
      <c r="O72" s="184"/>
      <c r="P72" s="184"/>
      <c r="Q72" s="184"/>
      <c r="R72" s="184"/>
    </row>
    <row r="73" spans="1:20" hidden="1" x14ac:dyDescent="0.2">
      <c r="A73" s="186" t="s">
        <v>179</v>
      </c>
      <c r="B73" s="184"/>
      <c r="C73" s="184"/>
      <c r="D73" s="184"/>
      <c r="E73" s="184"/>
      <c r="F73" s="184"/>
      <c r="G73" s="184"/>
      <c r="H73" s="184"/>
      <c r="I73" s="184"/>
      <c r="J73" s="184"/>
      <c r="K73" s="184"/>
      <c r="L73" s="184"/>
      <c r="M73" s="184"/>
      <c r="N73" s="184"/>
      <c r="O73" s="184"/>
      <c r="P73" s="184"/>
      <c r="Q73" s="184"/>
      <c r="R73" s="184"/>
    </row>
    <row r="74" spans="1:20" hidden="1" x14ac:dyDescent="0.2">
      <c r="A74" s="185"/>
      <c r="B74" s="73"/>
      <c r="C74" s="187"/>
      <c r="D74" s="187"/>
      <c r="E74" s="184"/>
      <c r="F74" s="184"/>
      <c r="G74" s="184"/>
      <c r="H74" s="184"/>
      <c r="I74" s="184"/>
      <c r="J74" s="184"/>
      <c r="K74" s="184"/>
      <c r="L74" s="184"/>
      <c r="M74" s="184"/>
      <c r="N74" s="184"/>
      <c r="O74" s="184"/>
      <c r="P74" s="184"/>
      <c r="Q74" s="184"/>
      <c r="R74" s="184"/>
    </row>
    <row r="75" spans="1:20" hidden="1" x14ac:dyDescent="0.2">
      <c r="A75" s="188" t="s">
        <v>180</v>
      </c>
      <c r="B75" s="189"/>
      <c r="C75" s="73"/>
      <c r="D75" s="73"/>
      <c r="E75" s="73"/>
      <c r="F75" s="190"/>
      <c r="G75" s="190"/>
      <c r="H75" s="190"/>
      <c r="I75" s="190"/>
      <c r="J75" s="190"/>
      <c r="K75" s="190"/>
      <c r="L75" s="189"/>
      <c r="M75" s="189"/>
      <c r="N75" s="189"/>
      <c r="O75" s="189"/>
      <c r="P75" s="189"/>
      <c r="Q75" s="189"/>
      <c r="R75" s="189"/>
    </row>
    <row r="76" spans="1:20" ht="16" hidden="1" thickBot="1" x14ac:dyDescent="0.25">
      <c r="A76" s="191" t="s">
        <v>20</v>
      </c>
      <c r="B76" s="192" t="str">
        <f>+B12</f>
        <v>Año Base**</v>
      </c>
      <c r="C76" s="192">
        <f>+C12</f>
        <v>2021</v>
      </c>
      <c r="D76" s="192">
        <f>+D12</f>
        <v>2022</v>
      </c>
      <c r="E76" s="192">
        <f>+E12</f>
        <v>2023</v>
      </c>
      <c r="F76" s="192">
        <f>+F12</f>
        <v>2024</v>
      </c>
      <c r="G76" s="192"/>
      <c r="H76" s="192"/>
      <c r="I76" s="192"/>
      <c r="J76" s="192"/>
      <c r="K76" s="192"/>
      <c r="L76" s="192">
        <f>+L12</f>
        <v>2030</v>
      </c>
      <c r="M76" s="192"/>
      <c r="N76" s="192"/>
      <c r="O76" s="192"/>
      <c r="P76" s="192"/>
      <c r="Q76" s="192"/>
      <c r="R76" s="192"/>
      <c r="S76" s="193" t="s">
        <v>181</v>
      </c>
    </row>
    <row r="77" spans="1:20" hidden="1" x14ac:dyDescent="0.2">
      <c r="A77" s="194" t="s">
        <v>182</v>
      </c>
      <c r="B77" s="195"/>
      <c r="C77" s="196"/>
      <c r="D77" s="196"/>
      <c r="E77" s="196"/>
      <c r="F77" s="196"/>
      <c r="G77" s="196"/>
      <c r="H77" s="196"/>
      <c r="I77" s="196"/>
      <c r="J77" s="196"/>
      <c r="K77" s="196"/>
      <c r="L77" s="196"/>
      <c r="M77" s="196"/>
      <c r="N77" s="196"/>
      <c r="O77" s="196"/>
      <c r="P77" s="196"/>
      <c r="Q77" s="196"/>
      <c r="R77" s="196"/>
      <c r="S77" s="197"/>
      <c r="T77" s="469"/>
    </row>
    <row r="78" spans="1:20" hidden="1" x14ac:dyDescent="0.2">
      <c r="A78" s="147" t="s">
        <v>183</v>
      </c>
      <c r="B78" s="198"/>
      <c r="C78" s="198"/>
      <c r="D78" s="198"/>
      <c r="E78" s="198"/>
      <c r="F78" s="198"/>
      <c r="G78" s="198"/>
      <c r="H78" s="198"/>
      <c r="I78" s="198"/>
      <c r="J78" s="198"/>
      <c r="K78" s="198"/>
      <c r="L78" s="198"/>
      <c r="M78" s="198"/>
      <c r="N78" s="198"/>
      <c r="O78" s="198"/>
      <c r="P78" s="198"/>
      <c r="Q78" s="198"/>
      <c r="R78" s="198"/>
      <c r="S78" s="199" t="s">
        <v>131</v>
      </c>
      <c r="T78" s="469"/>
    </row>
    <row r="79" spans="1:20" hidden="1" x14ac:dyDescent="0.2">
      <c r="A79" s="147" t="s">
        <v>184</v>
      </c>
      <c r="B79" s="200"/>
      <c r="C79" s="200"/>
      <c r="D79" s="200"/>
      <c r="E79" s="200"/>
      <c r="F79" s="200"/>
      <c r="G79" s="200"/>
      <c r="H79" s="200"/>
      <c r="I79" s="200"/>
      <c r="J79" s="200"/>
      <c r="K79" s="200"/>
      <c r="L79" s="200"/>
      <c r="M79" s="200"/>
      <c r="N79" s="200"/>
      <c r="O79" s="200"/>
      <c r="P79" s="200"/>
      <c r="Q79" s="200"/>
      <c r="R79" s="200"/>
      <c r="S79" s="199" t="s">
        <v>131</v>
      </c>
      <c r="T79" s="469"/>
    </row>
    <row r="80" spans="1:20" hidden="1" x14ac:dyDescent="0.2">
      <c r="A80" s="147" t="s">
        <v>162</v>
      </c>
      <c r="B80" s="200"/>
      <c r="C80" s="200"/>
      <c r="D80" s="200"/>
      <c r="E80" s="200"/>
      <c r="F80" s="200"/>
      <c r="G80" s="200"/>
      <c r="H80" s="200"/>
      <c r="I80" s="200"/>
      <c r="J80" s="200"/>
      <c r="K80" s="200"/>
      <c r="L80" s="200"/>
      <c r="M80" s="200"/>
      <c r="N80" s="200"/>
      <c r="O80" s="200"/>
      <c r="P80" s="200"/>
      <c r="Q80" s="200"/>
      <c r="R80" s="200"/>
      <c r="S80" s="199"/>
      <c r="T80" s="469"/>
    </row>
    <row r="81" spans="1:20" hidden="1" x14ac:dyDescent="0.2">
      <c r="A81" s="147" t="s">
        <v>185</v>
      </c>
      <c r="B81" s="200"/>
      <c r="C81" s="200"/>
      <c r="D81" s="200"/>
      <c r="E81" s="200"/>
      <c r="F81" s="200"/>
      <c r="G81" s="200"/>
      <c r="H81" s="200"/>
      <c r="I81" s="200"/>
      <c r="J81" s="200"/>
      <c r="K81" s="200"/>
      <c r="L81" s="200"/>
      <c r="M81" s="200"/>
      <c r="N81" s="200"/>
      <c r="O81" s="200"/>
      <c r="P81" s="200"/>
      <c r="Q81" s="200"/>
      <c r="R81" s="200"/>
      <c r="S81" s="199" t="s">
        <v>131</v>
      </c>
      <c r="T81" s="469"/>
    </row>
    <row r="82" spans="1:20" hidden="1" x14ac:dyDescent="0.2">
      <c r="A82" s="147" t="s">
        <v>161</v>
      </c>
      <c r="B82" s="200"/>
      <c r="C82" s="200"/>
      <c r="D82" s="200"/>
      <c r="E82" s="200"/>
      <c r="F82" s="200"/>
      <c r="G82" s="200"/>
      <c r="H82" s="200"/>
      <c r="I82" s="200"/>
      <c r="J82" s="200"/>
      <c r="K82" s="200"/>
      <c r="L82" s="200"/>
      <c r="M82" s="200"/>
      <c r="N82" s="200"/>
      <c r="O82" s="200"/>
      <c r="P82" s="200"/>
      <c r="Q82" s="200"/>
      <c r="R82" s="200"/>
      <c r="S82" s="200"/>
      <c r="T82" s="469"/>
    </row>
    <row r="83" spans="1:20" hidden="1" x14ac:dyDescent="0.2">
      <c r="A83" s="146"/>
      <c r="B83" s="201"/>
      <c r="C83" s="202"/>
      <c r="D83" s="201"/>
      <c r="E83" s="203"/>
      <c r="F83" s="204"/>
      <c r="G83" s="204"/>
      <c r="H83" s="204"/>
      <c r="I83" s="204"/>
      <c r="J83" s="204"/>
      <c r="K83" s="204"/>
      <c r="L83" s="203"/>
      <c r="M83" s="203"/>
      <c r="N83" s="203"/>
      <c r="O83" s="203"/>
      <c r="P83" s="203"/>
      <c r="Q83" s="203"/>
      <c r="R83" s="203"/>
      <c r="S83" s="201"/>
    </row>
    <row r="84" spans="1:20" hidden="1" x14ac:dyDescent="0.2">
      <c r="A84" s="188" t="s">
        <v>180</v>
      </c>
      <c r="B84" s="189"/>
      <c r="C84" s="189"/>
      <c r="D84" s="189"/>
      <c r="E84" s="189"/>
      <c r="F84" s="189"/>
      <c r="G84" s="189"/>
      <c r="H84" s="189"/>
      <c r="I84" s="189"/>
      <c r="J84" s="189"/>
      <c r="K84" s="189"/>
      <c r="L84" s="189"/>
      <c r="M84" s="189"/>
      <c r="N84" s="189"/>
      <c r="O84" s="189"/>
      <c r="P84" s="189"/>
      <c r="Q84" s="189"/>
      <c r="R84" s="189"/>
    </row>
    <row r="85" spans="1:20" ht="16" hidden="1" thickBot="1" x14ac:dyDescent="0.25">
      <c r="A85" s="191" t="s">
        <v>20</v>
      </c>
      <c r="B85" s="192" t="str">
        <f>+B76</f>
        <v>Año Base**</v>
      </c>
      <c r="C85" s="192">
        <f>+C76</f>
        <v>2021</v>
      </c>
      <c r="D85" s="192">
        <f>+D76</f>
        <v>2022</v>
      </c>
      <c r="E85" s="192">
        <f>+E76</f>
        <v>2023</v>
      </c>
      <c r="F85" s="192">
        <f>+F76</f>
        <v>2024</v>
      </c>
      <c r="G85" s="192"/>
      <c r="H85" s="192"/>
      <c r="I85" s="192"/>
      <c r="J85" s="192"/>
      <c r="K85" s="192"/>
      <c r="L85" s="192">
        <f>+L76</f>
        <v>2030</v>
      </c>
      <c r="M85" s="192"/>
      <c r="N85" s="192"/>
      <c r="O85" s="192"/>
      <c r="P85" s="192"/>
      <c r="Q85" s="192"/>
      <c r="R85" s="192"/>
      <c r="S85" s="193" t="s">
        <v>181</v>
      </c>
    </row>
    <row r="86" spans="1:20" hidden="1" x14ac:dyDescent="0.2">
      <c r="A86" s="194" t="s">
        <v>182</v>
      </c>
      <c r="B86" s="195"/>
      <c r="C86" s="196"/>
      <c r="D86" s="196"/>
      <c r="E86" s="196"/>
      <c r="F86" s="196"/>
      <c r="G86" s="196"/>
      <c r="H86" s="196"/>
      <c r="I86" s="196"/>
      <c r="J86" s="196"/>
      <c r="K86" s="196"/>
      <c r="L86" s="196"/>
      <c r="M86" s="196"/>
      <c r="N86" s="196"/>
      <c r="O86" s="196"/>
      <c r="P86" s="196"/>
      <c r="Q86" s="196"/>
      <c r="R86" s="196"/>
      <c r="S86" s="197"/>
      <c r="T86" s="469"/>
    </row>
    <row r="87" spans="1:20" hidden="1" x14ac:dyDescent="0.2">
      <c r="A87" s="147" t="s">
        <v>183</v>
      </c>
      <c r="B87" s="198"/>
      <c r="C87" s="198"/>
      <c r="D87" s="198"/>
      <c r="E87" s="198"/>
      <c r="F87" s="198"/>
      <c r="G87" s="198"/>
      <c r="H87" s="198"/>
      <c r="I87" s="198"/>
      <c r="J87" s="198"/>
      <c r="K87" s="198"/>
      <c r="L87" s="198"/>
      <c r="M87" s="198"/>
      <c r="N87" s="198"/>
      <c r="O87" s="198"/>
      <c r="P87" s="198"/>
      <c r="Q87" s="198"/>
      <c r="R87" s="198"/>
      <c r="S87" s="199" t="s">
        <v>131</v>
      </c>
      <c r="T87" s="469"/>
    </row>
    <row r="88" spans="1:20" hidden="1" x14ac:dyDescent="0.2">
      <c r="A88" s="147" t="s">
        <v>184</v>
      </c>
      <c r="B88" s="200"/>
      <c r="C88" s="200"/>
      <c r="D88" s="200"/>
      <c r="E88" s="200"/>
      <c r="F88" s="200"/>
      <c r="G88" s="200"/>
      <c r="H88" s="200"/>
      <c r="I88" s="200"/>
      <c r="J88" s="200"/>
      <c r="K88" s="200"/>
      <c r="L88" s="200"/>
      <c r="M88" s="200"/>
      <c r="N88" s="200"/>
      <c r="O88" s="200"/>
      <c r="P88" s="200"/>
      <c r="Q88" s="200"/>
      <c r="R88" s="200"/>
      <c r="S88" s="199" t="s">
        <v>131</v>
      </c>
      <c r="T88" s="469"/>
    </row>
    <row r="89" spans="1:20" hidden="1" x14ac:dyDescent="0.2">
      <c r="A89" s="147" t="s">
        <v>162</v>
      </c>
      <c r="B89" s="200"/>
      <c r="C89" s="200"/>
      <c r="D89" s="200"/>
      <c r="E89" s="200"/>
      <c r="F89" s="200"/>
      <c r="G89" s="200"/>
      <c r="H89" s="200"/>
      <c r="I89" s="200"/>
      <c r="J89" s="200"/>
      <c r="K89" s="200"/>
      <c r="L89" s="200"/>
      <c r="M89" s="200"/>
      <c r="N89" s="200"/>
      <c r="O89" s="200"/>
      <c r="P89" s="200"/>
      <c r="Q89" s="200"/>
      <c r="R89" s="200"/>
      <c r="S89" s="199"/>
      <c r="T89" s="469"/>
    </row>
    <row r="90" spans="1:20" hidden="1" x14ac:dyDescent="0.2">
      <c r="A90" s="147" t="s">
        <v>185</v>
      </c>
      <c r="B90" s="200"/>
      <c r="C90" s="200"/>
      <c r="D90" s="200"/>
      <c r="E90" s="200"/>
      <c r="F90" s="200"/>
      <c r="G90" s="200"/>
      <c r="H90" s="200"/>
      <c r="I90" s="200"/>
      <c r="J90" s="200"/>
      <c r="K90" s="200"/>
      <c r="L90" s="200"/>
      <c r="M90" s="200"/>
      <c r="N90" s="200"/>
      <c r="O90" s="200"/>
      <c r="P90" s="200"/>
      <c r="Q90" s="200"/>
      <c r="R90" s="200"/>
      <c r="S90" s="199" t="s">
        <v>131</v>
      </c>
      <c r="T90" s="469"/>
    </row>
    <row r="91" spans="1:20" hidden="1" x14ac:dyDescent="0.2">
      <c r="A91" s="147" t="s">
        <v>161</v>
      </c>
      <c r="B91" s="200"/>
      <c r="C91" s="200"/>
      <c r="D91" s="200"/>
      <c r="E91" s="200"/>
      <c r="F91" s="200"/>
      <c r="G91" s="200"/>
      <c r="H91" s="200"/>
      <c r="I91" s="200"/>
      <c r="J91" s="200"/>
      <c r="K91" s="200"/>
      <c r="L91" s="200"/>
      <c r="M91" s="200"/>
      <c r="N91" s="200"/>
      <c r="O91" s="200"/>
      <c r="P91" s="200"/>
      <c r="Q91" s="200"/>
      <c r="R91" s="200"/>
      <c r="S91" s="200"/>
      <c r="T91" s="469"/>
    </row>
    <row r="92" spans="1:20" hidden="1" x14ac:dyDescent="0.2">
      <c r="A92" s="201"/>
      <c r="B92" s="201"/>
      <c r="C92" s="202"/>
      <c r="D92" s="201"/>
      <c r="E92" s="203"/>
      <c r="F92" s="204"/>
      <c r="G92" s="204"/>
      <c r="H92" s="204"/>
      <c r="I92" s="204"/>
      <c r="J92" s="204"/>
      <c r="K92" s="204"/>
      <c r="L92" s="203"/>
      <c r="M92" s="203"/>
      <c r="N92" s="203"/>
      <c r="O92" s="203"/>
      <c r="P92" s="203"/>
      <c r="Q92" s="203"/>
      <c r="R92" s="203"/>
      <c r="S92" s="201"/>
    </row>
    <row r="93" spans="1:20" hidden="1" x14ac:dyDescent="0.2">
      <c r="A93" s="188" t="s">
        <v>180</v>
      </c>
      <c r="B93" s="189"/>
      <c r="C93" s="189"/>
      <c r="D93" s="189"/>
      <c r="E93" s="189"/>
      <c r="F93" s="189"/>
      <c r="G93" s="189"/>
      <c r="H93" s="189"/>
      <c r="I93" s="189"/>
      <c r="J93" s="189"/>
      <c r="K93" s="189"/>
      <c r="L93" s="189"/>
      <c r="M93" s="189"/>
      <c r="N93" s="189"/>
      <c r="O93" s="189"/>
      <c r="P93" s="189"/>
      <c r="Q93" s="189"/>
      <c r="R93" s="189"/>
    </row>
    <row r="94" spans="1:20" ht="16" hidden="1" thickBot="1" x14ac:dyDescent="0.25">
      <c r="A94" s="191" t="s">
        <v>20</v>
      </c>
      <c r="B94" s="192" t="str">
        <f>+B85</f>
        <v>Año Base**</v>
      </c>
      <c r="C94" s="192">
        <f>+C85</f>
        <v>2021</v>
      </c>
      <c r="D94" s="192">
        <f>+D85</f>
        <v>2022</v>
      </c>
      <c r="E94" s="192">
        <f>+E85</f>
        <v>2023</v>
      </c>
      <c r="F94" s="192">
        <f>+F85</f>
        <v>2024</v>
      </c>
      <c r="G94" s="192"/>
      <c r="H94" s="192"/>
      <c r="I94" s="192"/>
      <c r="J94" s="192"/>
      <c r="K94" s="192"/>
      <c r="L94" s="192">
        <f>+L85</f>
        <v>2030</v>
      </c>
      <c r="M94" s="192"/>
      <c r="N94" s="192"/>
      <c r="O94" s="192"/>
      <c r="P94" s="192"/>
      <c r="Q94" s="192"/>
      <c r="R94" s="192"/>
      <c r="S94" s="193" t="s">
        <v>181</v>
      </c>
    </row>
    <row r="95" spans="1:20" hidden="1" x14ac:dyDescent="0.2">
      <c r="A95" s="194" t="s">
        <v>182</v>
      </c>
      <c r="B95" s="195"/>
      <c r="C95" s="196"/>
      <c r="D95" s="196"/>
      <c r="E95" s="196"/>
      <c r="F95" s="196"/>
      <c r="G95" s="196"/>
      <c r="H95" s="196"/>
      <c r="I95" s="196"/>
      <c r="J95" s="196"/>
      <c r="K95" s="196"/>
      <c r="L95" s="196"/>
      <c r="M95" s="196"/>
      <c r="N95" s="196"/>
      <c r="O95" s="196"/>
      <c r="P95" s="196"/>
      <c r="Q95" s="196"/>
      <c r="R95" s="196"/>
      <c r="S95" s="197"/>
      <c r="T95" s="469"/>
    </row>
    <row r="96" spans="1:20" hidden="1" x14ac:dyDescent="0.2">
      <c r="A96" s="147" t="s">
        <v>183</v>
      </c>
      <c r="B96" s="198"/>
      <c r="C96" s="198"/>
      <c r="D96" s="198"/>
      <c r="E96" s="198"/>
      <c r="F96" s="198"/>
      <c r="G96" s="198"/>
      <c r="H96" s="198"/>
      <c r="I96" s="198"/>
      <c r="J96" s="198"/>
      <c r="K96" s="198"/>
      <c r="L96" s="198"/>
      <c r="M96" s="198"/>
      <c r="N96" s="198"/>
      <c r="O96" s="198"/>
      <c r="P96" s="198"/>
      <c r="Q96" s="198"/>
      <c r="R96" s="198"/>
      <c r="S96" s="199" t="s">
        <v>131</v>
      </c>
      <c r="T96" s="469"/>
    </row>
    <row r="97" spans="1:20" hidden="1" x14ac:dyDescent="0.2">
      <c r="A97" s="147" t="s">
        <v>184</v>
      </c>
      <c r="B97" s="200"/>
      <c r="C97" s="200"/>
      <c r="D97" s="200"/>
      <c r="E97" s="200"/>
      <c r="F97" s="200"/>
      <c r="G97" s="200"/>
      <c r="H97" s="200"/>
      <c r="I97" s="200"/>
      <c r="J97" s="200"/>
      <c r="K97" s="200"/>
      <c r="L97" s="200"/>
      <c r="M97" s="200"/>
      <c r="N97" s="200"/>
      <c r="O97" s="200"/>
      <c r="P97" s="200"/>
      <c r="Q97" s="200"/>
      <c r="R97" s="200"/>
      <c r="S97" s="199" t="s">
        <v>131</v>
      </c>
      <c r="T97" s="469"/>
    </row>
    <row r="98" spans="1:20" hidden="1" x14ac:dyDescent="0.2">
      <c r="A98" s="147" t="s">
        <v>162</v>
      </c>
      <c r="B98" s="200"/>
      <c r="C98" s="200"/>
      <c r="D98" s="200"/>
      <c r="E98" s="200"/>
      <c r="F98" s="200"/>
      <c r="G98" s="200"/>
      <c r="H98" s="200"/>
      <c r="I98" s="200"/>
      <c r="J98" s="200"/>
      <c r="K98" s="200"/>
      <c r="L98" s="200"/>
      <c r="M98" s="200"/>
      <c r="N98" s="200"/>
      <c r="O98" s="200"/>
      <c r="P98" s="200"/>
      <c r="Q98" s="200"/>
      <c r="R98" s="200"/>
      <c r="S98" s="199"/>
      <c r="T98" s="469"/>
    </row>
    <row r="99" spans="1:20" hidden="1" x14ac:dyDescent="0.2">
      <c r="A99" s="147" t="s">
        <v>185</v>
      </c>
      <c r="B99" s="200"/>
      <c r="C99" s="200"/>
      <c r="D99" s="200"/>
      <c r="E99" s="200"/>
      <c r="F99" s="200"/>
      <c r="G99" s="200"/>
      <c r="H99" s="200"/>
      <c r="I99" s="200"/>
      <c r="J99" s="200"/>
      <c r="K99" s="200"/>
      <c r="L99" s="200"/>
      <c r="M99" s="200"/>
      <c r="N99" s="200"/>
      <c r="O99" s="200"/>
      <c r="P99" s="200"/>
      <c r="Q99" s="200"/>
      <c r="R99" s="200"/>
      <c r="S99" s="199" t="s">
        <v>131</v>
      </c>
      <c r="T99" s="469"/>
    </row>
    <row r="100" spans="1:20" hidden="1" x14ac:dyDescent="0.2">
      <c r="A100" s="147" t="s">
        <v>161</v>
      </c>
      <c r="B100" s="200"/>
      <c r="C100" s="200"/>
      <c r="D100" s="200"/>
      <c r="E100" s="200"/>
      <c r="F100" s="200"/>
      <c r="G100" s="200"/>
      <c r="H100" s="200"/>
      <c r="I100" s="200"/>
      <c r="J100" s="200"/>
      <c r="K100" s="200"/>
      <c r="L100" s="200"/>
      <c r="M100" s="200"/>
      <c r="N100" s="200"/>
      <c r="O100" s="200"/>
      <c r="P100" s="200"/>
      <c r="Q100" s="200"/>
      <c r="R100" s="200"/>
      <c r="S100" s="200"/>
      <c r="T100" s="469"/>
    </row>
    <row r="101" spans="1:20" hidden="1" x14ac:dyDescent="0.2">
      <c r="A101" s="201"/>
      <c r="B101" s="201"/>
      <c r="C101" s="202"/>
      <c r="D101" s="201"/>
      <c r="E101" s="203"/>
      <c r="F101" s="204"/>
      <c r="G101" s="204"/>
      <c r="H101" s="204"/>
      <c r="I101" s="204"/>
      <c r="J101" s="204"/>
      <c r="K101" s="204"/>
      <c r="L101" s="203"/>
      <c r="M101" s="203"/>
      <c r="N101" s="203"/>
      <c r="O101" s="203"/>
      <c r="P101" s="203"/>
      <c r="Q101" s="203"/>
      <c r="R101" s="203"/>
      <c r="S101" s="201"/>
    </row>
    <row r="102" spans="1:20" hidden="1" x14ac:dyDescent="0.2">
      <c r="A102" s="146"/>
      <c r="B102" s="201"/>
      <c r="C102" s="202"/>
      <c r="D102" s="201"/>
      <c r="E102" s="203"/>
      <c r="F102" s="204"/>
      <c r="G102" s="204"/>
      <c r="H102" s="204"/>
      <c r="I102" s="204"/>
      <c r="J102" s="204"/>
      <c r="K102" s="204"/>
      <c r="L102" s="203"/>
      <c r="M102" s="203"/>
      <c r="N102" s="203"/>
      <c r="O102" s="203"/>
      <c r="P102" s="203"/>
      <c r="Q102" s="203"/>
      <c r="R102" s="203"/>
      <c r="S102" s="201"/>
    </row>
    <row r="103" spans="1:20" hidden="1" x14ac:dyDescent="0.2">
      <c r="A103" s="201"/>
      <c r="B103" s="201"/>
      <c r="C103" s="202"/>
      <c r="D103" s="201"/>
      <c r="E103" s="203"/>
      <c r="F103" s="204"/>
      <c r="G103" s="204"/>
      <c r="H103" s="204"/>
      <c r="I103" s="204"/>
      <c r="J103" s="204"/>
      <c r="K103" s="204"/>
      <c r="L103" s="203"/>
      <c r="M103" s="203"/>
      <c r="N103" s="203"/>
      <c r="O103" s="203"/>
      <c r="P103" s="203"/>
      <c r="Q103" s="203"/>
      <c r="R103" s="203"/>
      <c r="S103" s="201"/>
      <c r="T103" s="470"/>
    </row>
    <row r="104" spans="1:20" ht="22" hidden="1" x14ac:dyDescent="0.25">
      <c r="A104" s="205" t="s">
        <v>186</v>
      </c>
      <c r="B104" s="206"/>
      <c r="C104" s="202"/>
      <c r="D104" s="201"/>
      <c r="E104" s="203"/>
      <c r="F104" s="204"/>
      <c r="G104" s="204"/>
      <c r="H104" s="204"/>
      <c r="I104" s="204"/>
      <c r="J104" s="204"/>
      <c r="K104" s="204"/>
      <c r="L104" s="203"/>
      <c r="M104" s="203"/>
      <c r="N104" s="203"/>
      <c r="O104" s="203"/>
      <c r="P104" s="203"/>
      <c r="Q104" s="203"/>
      <c r="R104" s="203"/>
      <c r="S104" s="201"/>
      <c r="T104" s="470"/>
    </row>
    <row r="105" spans="1:20" ht="14.25" hidden="1" customHeight="1" x14ac:dyDescent="0.2">
      <c r="A105" s="1035" t="s">
        <v>187</v>
      </c>
      <c r="B105" s="1035"/>
      <c r="C105" s="1035"/>
      <c r="D105" s="1035"/>
      <c r="E105" s="1035"/>
      <c r="F105" s="1035"/>
      <c r="G105" s="1035"/>
      <c r="H105" s="1035"/>
      <c r="I105" s="1035"/>
      <c r="J105" s="1035"/>
      <c r="K105" s="1035"/>
      <c r="L105" s="1035"/>
      <c r="M105" s="1035"/>
      <c r="N105" s="1035"/>
      <c r="O105" s="1035"/>
      <c r="P105" s="1035"/>
      <c r="Q105" s="1035"/>
      <c r="R105" s="1035"/>
      <c r="S105" s="1035"/>
      <c r="T105" s="470"/>
    </row>
    <row r="106" spans="1:20" hidden="1" x14ac:dyDescent="0.2">
      <c r="A106" s="1035"/>
      <c r="B106" s="1035"/>
      <c r="C106" s="1035"/>
      <c r="D106" s="1035"/>
      <c r="E106" s="1035"/>
      <c r="F106" s="1035"/>
      <c r="G106" s="1035"/>
      <c r="H106" s="1035"/>
      <c r="I106" s="1035"/>
      <c r="J106" s="1035"/>
      <c r="K106" s="1035"/>
      <c r="L106" s="1035"/>
      <c r="M106" s="1035"/>
      <c r="N106" s="1035"/>
      <c r="O106" s="1035"/>
      <c r="P106" s="1035"/>
      <c r="Q106" s="1035"/>
      <c r="R106" s="1035"/>
      <c r="S106" s="1035"/>
      <c r="T106" s="470"/>
    </row>
    <row r="107" spans="1:20" hidden="1" x14ac:dyDescent="0.2">
      <c r="A107" s="1035"/>
      <c r="B107" s="1035"/>
      <c r="C107" s="1035"/>
      <c r="D107" s="1035"/>
      <c r="E107" s="1035"/>
      <c r="F107" s="1035"/>
      <c r="G107" s="1035"/>
      <c r="H107" s="1035"/>
      <c r="I107" s="1035"/>
      <c r="J107" s="1035"/>
      <c r="K107" s="1035"/>
      <c r="L107" s="1035"/>
      <c r="M107" s="1035"/>
      <c r="N107" s="1035"/>
      <c r="O107" s="1035"/>
      <c r="P107" s="1035"/>
      <c r="Q107" s="1035"/>
      <c r="R107" s="1035"/>
      <c r="S107" s="1035"/>
      <c r="T107" s="470"/>
    </row>
    <row r="108" spans="1:20" ht="14.25" hidden="1" customHeight="1" x14ac:dyDescent="0.2">
      <c r="A108" s="1035" t="s">
        <v>188</v>
      </c>
      <c r="B108" s="1035"/>
      <c r="C108" s="1035"/>
      <c r="D108" s="1035"/>
      <c r="E108" s="1035"/>
      <c r="F108" s="1035"/>
      <c r="G108" s="1035"/>
      <c r="H108" s="1035"/>
      <c r="I108" s="1035"/>
      <c r="J108" s="1035"/>
      <c r="K108" s="1035"/>
      <c r="L108" s="1035"/>
      <c r="M108" s="1035"/>
      <c r="N108" s="1035"/>
      <c r="O108" s="1035"/>
      <c r="P108" s="1035"/>
      <c r="Q108" s="1035"/>
      <c r="R108" s="1035"/>
      <c r="S108" s="1035"/>
      <c r="T108" s="470"/>
    </row>
    <row r="109" spans="1:20" hidden="1" x14ac:dyDescent="0.2">
      <c r="A109" s="1035"/>
      <c r="B109" s="1035"/>
      <c r="C109" s="1035"/>
      <c r="D109" s="1035"/>
      <c r="E109" s="1035"/>
      <c r="F109" s="1035"/>
      <c r="G109" s="1035"/>
      <c r="H109" s="1035"/>
      <c r="I109" s="1035"/>
      <c r="J109" s="1035"/>
      <c r="K109" s="1035"/>
      <c r="L109" s="1035"/>
      <c r="M109" s="1035"/>
      <c r="N109" s="1035"/>
      <c r="O109" s="1035"/>
      <c r="P109" s="1035"/>
      <c r="Q109" s="1035"/>
      <c r="R109" s="1035"/>
      <c r="S109" s="1035"/>
      <c r="T109" s="470"/>
    </row>
    <row r="110" spans="1:20" hidden="1" x14ac:dyDescent="0.2">
      <c r="A110" s="1035"/>
      <c r="B110" s="1035"/>
      <c r="C110" s="1035"/>
      <c r="D110" s="1035"/>
      <c r="E110" s="1035"/>
      <c r="F110" s="1035"/>
      <c r="G110" s="1035"/>
      <c r="H110" s="1035"/>
      <c r="I110" s="1035"/>
      <c r="J110" s="1035"/>
      <c r="K110" s="1035"/>
      <c r="L110" s="1035"/>
      <c r="M110" s="1035"/>
      <c r="N110" s="1035"/>
      <c r="O110" s="1035"/>
      <c r="P110" s="1035"/>
      <c r="Q110" s="1035"/>
      <c r="R110" s="1035"/>
      <c r="S110" s="1035"/>
      <c r="T110" s="470"/>
    </row>
    <row r="111" spans="1:20" hidden="1" x14ac:dyDescent="0.2">
      <c r="A111" s="1035"/>
      <c r="B111" s="1035"/>
      <c r="C111" s="1035"/>
      <c r="D111" s="1035"/>
      <c r="E111" s="1035"/>
      <c r="F111" s="1035"/>
      <c r="G111" s="1035"/>
      <c r="H111" s="1035"/>
      <c r="I111" s="1035"/>
      <c r="J111" s="1035"/>
      <c r="K111" s="1035"/>
      <c r="L111" s="1035"/>
      <c r="M111" s="1035"/>
      <c r="N111" s="1035"/>
      <c r="O111" s="1035"/>
      <c r="P111" s="1035"/>
      <c r="Q111" s="1035"/>
      <c r="R111" s="1035"/>
      <c r="S111" s="1035"/>
      <c r="T111" s="470"/>
    </row>
    <row r="112" spans="1:20" ht="14.25" hidden="1" customHeight="1" x14ac:dyDescent="0.2">
      <c r="A112" s="1035" t="s">
        <v>189</v>
      </c>
      <c r="B112" s="1035"/>
      <c r="C112" s="1035"/>
      <c r="D112" s="1035"/>
      <c r="E112" s="1035"/>
      <c r="F112" s="1035"/>
      <c r="G112" s="1035"/>
      <c r="H112" s="1035"/>
      <c r="I112" s="1035"/>
      <c r="J112" s="1035"/>
      <c r="K112" s="1035"/>
      <c r="L112" s="1035"/>
      <c r="M112" s="1035"/>
      <c r="N112" s="1035"/>
      <c r="O112" s="1035"/>
      <c r="P112" s="1035"/>
      <c r="Q112" s="1035"/>
      <c r="R112" s="1035"/>
      <c r="S112" s="1035"/>
      <c r="T112" s="470"/>
    </row>
    <row r="113" spans="1:20" hidden="1" x14ac:dyDescent="0.2">
      <c r="A113" s="1035"/>
      <c r="B113" s="1035"/>
      <c r="C113" s="1035"/>
      <c r="D113" s="1035"/>
      <c r="E113" s="1035"/>
      <c r="F113" s="1035"/>
      <c r="G113" s="1035"/>
      <c r="H113" s="1035"/>
      <c r="I113" s="1035"/>
      <c r="J113" s="1035"/>
      <c r="K113" s="1035"/>
      <c r="L113" s="1035"/>
      <c r="M113" s="1035"/>
      <c r="N113" s="1035"/>
      <c r="O113" s="1035"/>
      <c r="P113" s="1035"/>
      <c r="Q113" s="1035"/>
      <c r="R113" s="1035"/>
      <c r="S113" s="1035"/>
      <c r="T113" s="470"/>
    </row>
    <row r="114" spans="1:20" hidden="1" x14ac:dyDescent="0.2">
      <c r="A114" s="1035"/>
      <c r="B114" s="1035"/>
      <c r="C114" s="1035"/>
      <c r="D114" s="1035"/>
      <c r="E114" s="1035"/>
      <c r="F114" s="1035"/>
      <c r="G114" s="1035"/>
      <c r="H114" s="1035"/>
      <c r="I114" s="1035"/>
      <c r="J114" s="1035"/>
      <c r="K114" s="1035"/>
      <c r="L114" s="1035"/>
      <c r="M114" s="1035"/>
      <c r="N114" s="1035"/>
      <c r="O114" s="1035"/>
      <c r="P114" s="1035"/>
      <c r="Q114" s="1035"/>
      <c r="R114" s="1035"/>
      <c r="S114" s="1035"/>
      <c r="T114" s="470"/>
    </row>
    <row r="115" spans="1:20" ht="14.25" hidden="1" customHeight="1" x14ac:dyDescent="0.2">
      <c r="A115" s="1386" t="s">
        <v>190</v>
      </c>
      <c r="B115" s="1386"/>
      <c r="C115" s="1386"/>
      <c r="D115" s="1386"/>
      <c r="E115" s="1386"/>
      <c r="F115" s="1386"/>
      <c r="G115" s="1386"/>
      <c r="H115" s="1386"/>
      <c r="I115" s="1386"/>
      <c r="J115" s="1386"/>
      <c r="K115" s="1386"/>
      <c r="L115" s="1386"/>
      <c r="M115" s="1386"/>
      <c r="N115" s="1386"/>
      <c r="O115" s="1386"/>
      <c r="P115" s="1386"/>
      <c r="Q115" s="1386"/>
      <c r="R115" s="1386"/>
      <c r="S115" s="1386"/>
      <c r="T115" s="470"/>
    </row>
    <row r="116" spans="1:20" hidden="1" x14ac:dyDescent="0.2">
      <c r="A116" s="1386"/>
      <c r="B116" s="1386"/>
      <c r="C116" s="1386"/>
      <c r="D116" s="1386"/>
      <c r="E116" s="1386"/>
      <c r="F116" s="1386"/>
      <c r="G116" s="1386"/>
      <c r="H116" s="1386"/>
      <c r="I116" s="1386"/>
      <c r="J116" s="1386"/>
      <c r="K116" s="1386"/>
      <c r="L116" s="1386"/>
      <c r="M116" s="1386"/>
      <c r="N116" s="1386"/>
      <c r="O116" s="1386"/>
      <c r="P116" s="1386"/>
      <c r="Q116" s="1386"/>
      <c r="R116" s="1386"/>
      <c r="S116" s="1386"/>
      <c r="T116" s="470"/>
    </row>
    <row r="117" spans="1:20" hidden="1" x14ac:dyDescent="0.2">
      <c r="A117" s="1386"/>
      <c r="B117" s="1386"/>
      <c r="C117" s="1386"/>
      <c r="D117" s="1386"/>
      <c r="E117" s="1386"/>
      <c r="F117" s="1386"/>
      <c r="G117" s="1386"/>
      <c r="H117" s="1386"/>
      <c r="I117" s="1386"/>
      <c r="J117" s="1386"/>
      <c r="K117" s="1386"/>
      <c r="L117" s="1386"/>
      <c r="M117" s="1386"/>
      <c r="N117" s="1386"/>
      <c r="O117" s="1386"/>
      <c r="P117" s="1386"/>
      <c r="Q117" s="1386"/>
      <c r="R117" s="1386"/>
      <c r="S117" s="1386"/>
      <c r="T117" s="470"/>
    </row>
    <row r="118" spans="1:20" hidden="1" x14ac:dyDescent="0.2">
      <c r="A118" s="1386"/>
      <c r="B118" s="1386"/>
      <c r="C118" s="1386"/>
      <c r="D118" s="1386"/>
      <c r="E118" s="1386"/>
      <c r="F118" s="1386"/>
      <c r="G118" s="1386"/>
      <c r="H118" s="1386"/>
      <c r="I118" s="1386"/>
      <c r="J118" s="1386"/>
      <c r="K118" s="1386"/>
      <c r="L118" s="1386"/>
      <c r="M118" s="1386"/>
      <c r="N118" s="1386"/>
      <c r="O118" s="1386"/>
      <c r="P118" s="1386"/>
      <c r="Q118" s="1386"/>
      <c r="R118" s="1386"/>
      <c r="S118" s="1386"/>
      <c r="T118" s="470"/>
    </row>
    <row r="119" spans="1:20" hidden="1" x14ac:dyDescent="0.2">
      <c r="A119" s="1386"/>
      <c r="B119" s="1386"/>
      <c r="C119" s="1386"/>
      <c r="D119" s="1386"/>
      <c r="E119" s="1386"/>
      <c r="F119" s="1386"/>
      <c r="G119" s="1386"/>
      <c r="H119" s="1386"/>
      <c r="I119" s="1386"/>
      <c r="J119" s="1386"/>
      <c r="K119" s="1386"/>
      <c r="L119" s="1386"/>
      <c r="M119" s="1386"/>
      <c r="N119" s="1386"/>
      <c r="O119" s="1386"/>
      <c r="P119" s="1386"/>
      <c r="Q119" s="1386"/>
      <c r="R119" s="1386"/>
      <c r="S119" s="1386"/>
      <c r="T119" s="470"/>
    </row>
    <row r="120" spans="1:20" hidden="1" x14ac:dyDescent="0.2">
      <c r="A120" s="1386"/>
      <c r="B120" s="1386"/>
      <c r="C120" s="1386"/>
      <c r="D120" s="1386"/>
      <c r="E120" s="1386"/>
      <c r="F120" s="1386"/>
      <c r="G120" s="1386"/>
      <c r="H120" s="1386"/>
      <c r="I120" s="1386"/>
      <c r="J120" s="1386"/>
      <c r="K120" s="1386"/>
      <c r="L120" s="1386"/>
      <c r="M120" s="1386"/>
      <c r="N120" s="1386"/>
      <c r="O120" s="1386"/>
      <c r="P120" s="1386"/>
      <c r="Q120" s="1386"/>
      <c r="R120" s="1386"/>
      <c r="S120" s="1386"/>
      <c r="T120" s="470"/>
    </row>
    <row r="121" spans="1:20" hidden="1" x14ac:dyDescent="0.2">
      <c r="A121" s="1386"/>
      <c r="B121" s="1386"/>
      <c r="C121" s="1386"/>
      <c r="D121" s="1386"/>
      <c r="E121" s="1386"/>
      <c r="F121" s="1386"/>
      <c r="G121" s="1386"/>
      <c r="H121" s="1386"/>
      <c r="I121" s="1386"/>
      <c r="J121" s="1386"/>
      <c r="K121" s="1386"/>
      <c r="L121" s="1386"/>
      <c r="M121" s="1386"/>
      <c r="N121" s="1386"/>
      <c r="O121" s="1386"/>
      <c r="P121" s="1386"/>
      <c r="Q121" s="1386"/>
      <c r="R121" s="1386"/>
      <c r="S121" s="1386"/>
      <c r="T121" s="470"/>
    </row>
    <row r="122" spans="1:20" hidden="1" x14ac:dyDescent="0.2">
      <c r="A122" s="1386"/>
      <c r="B122" s="1386"/>
      <c r="C122" s="1386"/>
      <c r="D122" s="1386"/>
      <c r="E122" s="1386"/>
      <c r="F122" s="1386"/>
      <c r="G122" s="1386"/>
      <c r="H122" s="1386"/>
      <c r="I122" s="1386"/>
      <c r="J122" s="1386"/>
      <c r="K122" s="1386"/>
      <c r="L122" s="1386"/>
      <c r="M122" s="1386"/>
      <c r="N122" s="1386"/>
      <c r="O122" s="1386"/>
      <c r="P122" s="1386"/>
      <c r="Q122" s="1386"/>
      <c r="R122" s="1386"/>
      <c r="S122" s="1386"/>
      <c r="T122" s="470"/>
    </row>
    <row r="123" spans="1:20" hidden="1" x14ac:dyDescent="0.2">
      <c r="A123" s="1386"/>
      <c r="B123" s="1386"/>
      <c r="C123" s="1386"/>
      <c r="D123" s="1386"/>
      <c r="E123" s="1386"/>
      <c r="F123" s="1386"/>
      <c r="G123" s="1386"/>
      <c r="H123" s="1386"/>
      <c r="I123" s="1386"/>
      <c r="J123" s="1386"/>
      <c r="K123" s="1386"/>
      <c r="L123" s="1386"/>
      <c r="M123" s="1386"/>
      <c r="N123" s="1386"/>
      <c r="O123" s="1386"/>
      <c r="P123" s="1386"/>
      <c r="Q123" s="1386"/>
      <c r="R123" s="1386"/>
      <c r="S123" s="1386"/>
      <c r="T123" s="470"/>
    </row>
    <row r="124" spans="1:20" ht="14.25" hidden="1" customHeight="1" x14ac:dyDescent="0.2">
      <c r="A124" s="1386" t="s">
        <v>191</v>
      </c>
      <c r="B124" s="1386"/>
      <c r="C124" s="1386"/>
      <c r="D124" s="1386"/>
      <c r="E124" s="1386"/>
      <c r="F124" s="1386"/>
      <c r="G124" s="1386"/>
      <c r="H124" s="1386"/>
      <c r="I124" s="1386"/>
      <c r="J124" s="1386"/>
      <c r="K124" s="1386"/>
      <c r="L124" s="1386"/>
      <c r="M124" s="1386"/>
      <c r="N124" s="1386"/>
      <c r="O124" s="1386"/>
      <c r="P124" s="1386"/>
      <c r="Q124" s="1386"/>
      <c r="R124" s="1386"/>
      <c r="S124" s="1386"/>
      <c r="T124" s="470"/>
    </row>
    <row r="125" spans="1:20" hidden="1" x14ac:dyDescent="0.2">
      <c r="A125" s="1386"/>
      <c r="B125" s="1386"/>
      <c r="C125" s="1386"/>
      <c r="D125" s="1386"/>
      <c r="E125" s="1386"/>
      <c r="F125" s="1386"/>
      <c r="G125" s="1386"/>
      <c r="H125" s="1386"/>
      <c r="I125" s="1386"/>
      <c r="J125" s="1386"/>
      <c r="K125" s="1386"/>
      <c r="L125" s="1386"/>
      <c r="M125" s="1386"/>
      <c r="N125" s="1386"/>
      <c r="O125" s="1386"/>
      <c r="P125" s="1386"/>
      <c r="Q125" s="1386"/>
      <c r="R125" s="1386"/>
      <c r="S125" s="1386"/>
      <c r="T125" s="470"/>
    </row>
    <row r="126" spans="1:20" hidden="1" x14ac:dyDescent="0.2">
      <c r="A126" s="1386"/>
      <c r="B126" s="1386"/>
      <c r="C126" s="1386"/>
      <c r="D126" s="1386"/>
      <c r="E126" s="1386"/>
      <c r="F126" s="1386"/>
      <c r="G126" s="1386"/>
      <c r="H126" s="1386"/>
      <c r="I126" s="1386"/>
      <c r="J126" s="1386"/>
      <c r="K126" s="1386"/>
      <c r="L126" s="1386"/>
      <c r="M126" s="1386"/>
      <c r="N126" s="1386"/>
      <c r="O126" s="1386"/>
      <c r="P126" s="1386"/>
      <c r="Q126" s="1386"/>
      <c r="R126" s="1386"/>
      <c r="S126" s="1386"/>
      <c r="T126" s="470"/>
    </row>
    <row r="127" spans="1:20" hidden="1" x14ac:dyDescent="0.2">
      <c r="A127" s="1386"/>
      <c r="B127" s="1386"/>
      <c r="C127" s="1386"/>
      <c r="D127" s="1386"/>
      <c r="E127" s="1386"/>
      <c r="F127" s="1386"/>
      <c r="G127" s="1386"/>
      <c r="H127" s="1386"/>
      <c r="I127" s="1386"/>
      <c r="J127" s="1386"/>
      <c r="K127" s="1386"/>
      <c r="L127" s="1386"/>
      <c r="M127" s="1386"/>
      <c r="N127" s="1386"/>
      <c r="O127" s="1386"/>
      <c r="P127" s="1386"/>
      <c r="Q127" s="1386"/>
      <c r="R127" s="1386"/>
      <c r="S127" s="1386"/>
      <c r="T127" s="470"/>
    </row>
    <row r="128" spans="1:20" ht="14.25" hidden="1" customHeight="1" x14ac:dyDescent="0.2">
      <c r="A128" s="1386" t="s">
        <v>192</v>
      </c>
      <c r="B128" s="1386"/>
      <c r="C128" s="1386"/>
      <c r="D128" s="1386"/>
      <c r="E128" s="1386"/>
      <c r="F128" s="1386"/>
      <c r="G128" s="1386"/>
      <c r="H128" s="1386"/>
      <c r="I128" s="1386"/>
      <c r="J128" s="1386"/>
      <c r="K128" s="1386"/>
      <c r="L128" s="1386"/>
      <c r="M128" s="1386"/>
      <c r="N128" s="1386"/>
      <c r="O128" s="1386"/>
      <c r="P128" s="1386"/>
      <c r="Q128" s="1386"/>
      <c r="R128" s="1386"/>
      <c r="S128" s="1386"/>
      <c r="T128" s="470"/>
    </row>
    <row r="129" spans="1:20" hidden="1" x14ac:dyDescent="0.2">
      <c r="A129" s="1386"/>
      <c r="B129" s="1386"/>
      <c r="C129" s="1386"/>
      <c r="D129" s="1386"/>
      <c r="E129" s="1386"/>
      <c r="F129" s="1386"/>
      <c r="G129" s="1386"/>
      <c r="H129" s="1386"/>
      <c r="I129" s="1386"/>
      <c r="J129" s="1386"/>
      <c r="K129" s="1386"/>
      <c r="L129" s="1386"/>
      <c r="M129" s="1386"/>
      <c r="N129" s="1386"/>
      <c r="O129" s="1386"/>
      <c r="P129" s="1386"/>
      <c r="Q129" s="1386"/>
      <c r="R129" s="1386"/>
      <c r="S129" s="1386"/>
      <c r="T129" s="470"/>
    </row>
    <row r="130" spans="1:20" hidden="1" x14ac:dyDescent="0.2">
      <c r="A130" s="1386"/>
      <c r="B130" s="1386"/>
      <c r="C130" s="1386"/>
      <c r="D130" s="1386"/>
      <c r="E130" s="1386"/>
      <c r="F130" s="1386"/>
      <c r="G130" s="1386"/>
      <c r="H130" s="1386"/>
      <c r="I130" s="1386"/>
      <c r="J130" s="1386"/>
      <c r="K130" s="1386"/>
      <c r="L130" s="1386"/>
      <c r="M130" s="1386"/>
      <c r="N130" s="1386"/>
      <c r="O130" s="1386"/>
      <c r="P130" s="1386"/>
      <c r="Q130" s="1386"/>
      <c r="R130" s="1386"/>
      <c r="S130" s="1386"/>
      <c r="T130" s="470"/>
    </row>
    <row r="131" spans="1:20" hidden="1" x14ac:dyDescent="0.2">
      <c r="A131" s="1386"/>
      <c r="B131" s="1386"/>
      <c r="C131" s="1386"/>
      <c r="D131" s="1386"/>
      <c r="E131" s="1386"/>
      <c r="F131" s="1386"/>
      <c r="G131" s="1386"/>
      <c r="H131" s="1386"/>
      <c r="I131" s="1386"/>
      <c r="J131" s="1386"/>
      <c r="K131" s="1386"/>
      <c r="L131" s="1386"/>
      <c r="M131" s="1386"/>
      <c r="N131" s="1386"/>
      <c r="O131" s="1386"/>
      <c r="P131" s="1386"/>
      <c r="Q131" s="1386"/>
      <c r="R131" s="1386"/>
      <c r="S131" s="1386"/>
      <c r="T131" s="470"/>
    </row>
    <row r="132" spans="1:20" ht="14.25" hidden="1" customHeight="1" x14ac:dyDescent="0.2">
      <c r="A132" s="1386" t="s">
        <v>193</v>
      </c>
      <c r="B132" s="1386"/>
      <c r="C132" s="1386"/>
      <c r="D132" s="1386"/>
      <c r="E132" s="1386"/>
      <c r="F132" s="1386"/>
      <c r="G132" s="1386"/>
      <c r="H132" s="1386"/>
      <c r="I132" s="1386"/>
      <c r="J132" s="1386"/>
      <c r="K132" s="1386"/>
      <c r="L132" s="1386"/>
      <c r="M132" s="1386"/>
      <c r="N132" s="1386"/>
      <c r="O132" s="1386"/>
      <c r="P132" s="1386"/>
      <c r="Q132" s="1386"/>
      <c r="R132" s="1386"/>
      <c r="S132" s="1386"/>
      <c r="T132" s="470"/>
    </row>
    <row r="133" spans="1:20" hidden="1" x14ac:dyDescent="0.2">
      <c r="A133" s="1386"/>
      <c r="B133" s="1386"/>
      <c r="C133" s="1386"/>
      <c r="D133" s="1386"/>
      <c r="E133" s="1386"/>
      <c r="F133" s="1386"/>
      <c r="G133" s="1386"/>
      <c r="H133" s="1386"/>
      <c r="I133" s="1386"/>
      <c r="J133" s="1386"/>
      <c r="K133" s="1386"/>
      <c r="L133" s="1386"/>
      <c r="M133" s="1386"/>
      <c r="N133" s="1386"/>
      <c r="O133" s="1386"/>
      <c r="P133" s="1386"/>
      <c r="Q133" s="1386"/>
      <c r="R133" s="1386"/>
      <c r="S133" s="1386"/>
      <c r="T133" s="470"/>
    </row>
    <row r="134" spans="1:20" hidden="1" x14ac:dyDescent="0.2">
      <c r="A134" s="1386"/>
      <c r="B134" s="1386"/>
      <c r="C134" s="1386"/>
      <c r="D134" s="1386"/>
      <c r="E134" s="1386"/>
      <c r="F134" s="1386"/>
      <c r="G134" s="1386"/>
      <c r="H134" s="1386"/>
      <c r="I134" s="1386"/>
      <c r="J134" s="1386"/>
      <c r="K134" s="1386"/>
      <c r="L134" s="1386"/>
      <c r="M134" s="1386"/>
      <c r="N134" s="1386"/>
      <c r="O134" s="1386"/>
      <c r="P134" s="1386"/>
      <c r="Q134" s="1386"/>
      <c r="R134" s="1386"/>
      <c r="S134" s="1386"/>
      <c r="T134" s="470"/>
    </row>
    <row r="135" spans="1:20" ht="14.25" hidden="1" customHeight="1" x14ac:dyDescent="0.2">
      <c r="A135" s="1035" t="s">
        <v>194</v>
      </c>
      <c r="B135" s="1035"/>
      <c r="C135" s="1035"/>
      <c r="D135" s="1035"/>
      <c r="E135" s="1035"/>
      <c r="F135" s="1035"/>
      <c r="G135" s="1035"/>
      <c r="H135" s="1035"/>
      <c r="I135" s="1035"/>
      <c r="J135" s="1035"/>
      <c r="K135" s="1035"/>
      <c r="L135" s="1035"/>
      <c r="M135" s="1035"/>
      <c r="N135" s="1035"/>
      <c r="O135" s="1035"/>
      <c r="P135" s="1035"/>
      <c r="Q135" s="1035"/>
      <c r="R135" s="1035"/>
      <c r="S135" s="1035"/>
      <c r="T135" s="470"/>
    </row>
    <row r="136" spans="1:20" hidden="1" x14ac:dyDescent="0.2">
      <c r="A136" s="1035"/>
      <c r="B136" s="1035"/>
      <c r="C136" s="1035"/>
      <c r="D136" s="1035"/>
      <c r="E136" s="1035"/>
      <c r="F136" s="1035"/>
      <c r="G136" s="1035"/>
      <c r="H136" s="1035"/>
      <c r="I136" s="1035"/>
      <c r="J136" s="1035"/>
      <c r="K136" s="1035"/>
      <c r="L136" s="1035"/>
      <c r="M136" s="1035"/>
      <c r="N136" s="1035"/>
      <c r="O136" s="1035"/>
      <c r="P136" s="1035"/>
      <c r="Q136" s="1035"/>
      <c r="R136" s="1035"/>
      <c r="S136" s="1035"/>
      <c r="T136" s="470"/>
    </row>
    <row r="137" spans="1:20" hidden="1" x14ac:dyDescent="0.2">
      <c r="A137" s="1035"/>
      <c r="B137" s="1035"/>
      <c r="C137" s="1035"/>
      <c r="D137" s="1035"/>
      <c r="E137" s="1035"/>
      <c r="F137" s="1035"/>
      <c r="G137" s="1035"/>
      <c r="H137" s="1035"/>
      <c r="I137" s="1035"/>
      <c r="J137" s="1035"/>
      <c r="K137" s="1035"/>
      <c r="L137" s="1035"/>
      <c r="M137" s="1035"/>
      <c r="N137" s="1035"/>
      <c r="O137" s="1035"/>
      <c r="P137" s="1035"/>
      <c r="Q137" s="1035"/>
      <c r="R137" s="1035"/>
      <c r="S137" s="1035"/>
      <c r="T137" s="470"/>
    </row>
    <row r="138" spans="1:20" hidden="1" x14ac:dyDescent="0.2">
      <c r="A138" s="1035"/>
      <c r="B138" s="1035"/>
      <c r="C138" s="1035"/>
      <c r="D138" s="1035"/>
      <c r="E138" s="1035"/>
      <c r="F138" s="1035"/>
      <c r="G138" s="1035"/>
      <c r="H138" s="1035"/>
      <c r="I138" s="1035"/>
      <c r="J138" s="1035"/>
      <c r="K138" s="1035"/>
      <c r="L138" s="1035"/>
      <c r="M138" s="1035"/>
      <c r="N138" s="1035"/>
      <c r="O138" s="1035"/>
      <c r="P138" s="1035"/>
      <c r="Q138" s="1035"/>
      <c r="R138" s="1035"/>
      <c r="S138" s="1035"/>
      <c r="T138" s="470"/>
    </row>
    <row r="139" spans="1:20" ht="14.25" hidden="1" customHeight="1" x14ac:dyDescent="0.2">
      <c r="A139" s="1386" t="s">
        <v>195</v>
      </c>
      <c r="B139" s="1386"/>
      <c r="C139" s="1386"/>
      <c r="D139" s="1386"/>
      <c r="E139" s="1386"/>
      <c r="F139" s="1386"/>
      <c r="G139" s="1386"/>
      <c r="H139" s="1386"/>
      <c r="I139" s="1386"/>
      <c r="J139" s="1386"/>
      <c r="K139" s="1386"/>
      <c r="L139" s="1386"/>
      <c r="M139" s="1386"/>
      <c r="N139" s="1386"/>
      <c r="O139" s="1386"/>
      <c r="P139" s="1386"/>
      <c r="Q139" s="1386"/>
      <c r="R139" s="1386"/>
      <c r="S139" s="1386"/>
      <c r="T139" s="470"/>
    </row>
    <row r="140" spans="1:20" hidden="1" x14ac:dyDescent="0.2">
      <c r="A140" s="1386"/>
      <c r="B140" s="1386"/>
      <c r="C140" s="1386"/>
      <c r="D140" s="1386"/>
      <c r="E140" s="1386"/>
      <c r="F140" s="1386"/>
      <c r="G140" s="1386"/>
      <c r="H140" s="1386"/>
      <c r="I140" s="1386"/>
      <c r="J140" s="1386"/>
      <c r="K140" s="1386"/>
      <c r="L140" s="1386"/>
      <c r="M140" s="1386"/>
      <c r="N140" s="1386"/>
      <c r="O140" s="1386"/>
      <c r="P140" s="1386"/>
      <c r="Q140" s="1386"/>
      <c r="R140" s="1386"/>
      <c r="S140" s="1386"/>
      <c r="T140" s="470"/>
    </row>
    <row r="141" spans="1:20" hidden="1" x14ac:dyDescent="0.2">
      <c r="A141" s="201"/>
      <c r="C141" s="208"/>
      <c r="D141" s="207"/>
      <c r="E141" s="207"/>
      <c r="F141" s="104"/>
      <c r="G141" s="104"/>
      <c r="H141" s="104"/>
      <c r="I141" s="104"/>
      <c r="J141" s="104"/>
      <c r="K141" s="104"/>
    </row>
    <row r="142" spans="1:20" hidden="1" x14ac:dyDescent="0.2">
      <c r="A142" s="210" t="s">
        <v>196</v>
      </c>
      <c r="D142" s="210" t="s">
        <v>196</v>
      </c>
      <c r="E142" s="212"/>
      <c r="F142" s="213"/>
      <c r="G142" s="213"/>
      <c r="H142" s="213"/>
      <c r="I142" s="213"/>
      <c r="J142" s="213"/>
      <c r="K142" s="213"/>
      <c r="L142" s="203"/>
      <c r="M142" s="203"/>
      <c r="N142" s="203"/>
      <c r="O142" s="203"/>
      <c r="P142" s="203"/>
      <c r="Q142" s="203"/>
      <c r="R142" s="203"/>
      <c r="S142" s="201"/>
      <c r="T142" s="470"/>
    </row>
    <row r="143" spans="1:20" hidden="1" x14ac:dyDescent="0.2">
      <c r="A143" s="214" t="s">
        <v>197</v>
      </c>
      <c r="D143" s="214" t="s">
        <v>198</v>
      </c>
      <c r="E143" s="214"/>
      <c r="F143" s="215"/>
      <c r="G143" s="215"/>
      <c r="H143" s="215"/>
      <c r="I143" s="215"/>
      <c r="J143" s="215"/>
      <c r="K143" s="215"/>
      <c r="L143" s="203"/>
      <c r="M143" s="203"/>
      <c r="N143" s="203"/>
      <c r="O143" s="203"/>
      <c r="P143" s="203"/>
      <c r="Q143" s="203"/>
      <c r="R143" s="203"/>
      <c r="S143" s="201"/>
      <c r="T143" s="470"/>
    </row>
    <row r="144" spans="1:20" hidden="1" x14ac:dyDescent="0.2">
      <c r="A144" s="201"/>
      <c r="B144" s="201"/>
      <c r="L144" s="203"/>
      <c r="M144" s="203"/>
      <c r="N144" s="203"/>
      <c r="O144" s="203"/>
      <c r="P144" s="203"/>
      <c r="Q144" s="203"/>
      <c r="R144" s="203"/>
      <c r="S144" s="201"/>
      <c r="T144" s="470"/>
    </row>
    <row r="145" spans="1:20" hidden="1" x14ac:dyDescent="0.2">
      <c r="A145" s="201"/>
      <c r="B145" s="201"/>
      <c r="L145" s="203"/>
      <c r="M145" s="203"/>
      <c r="N145" s="203"/>
      <c r="O145" s="203"/>
      <c r="P145" s="203"/>
      <c r="Q145" s="203"/>
      <c r="R145" s="203"/>
      <c r="S145" s="201"/>
      <c r="T145" s="470"/>
    </row>
    <row r="146" spans="1:20" hidden="1" x14ac:dyDescent="0.2">
      <c r="A146" s="146"/>
      <c r="B146" s="201"/>
      <c r="L146" s="203"/>
      <c r="M146" s="203"/>
      <c r="N146" s="203"/>
      <c r="O146" s="203"/>
      <c r="P146" s="203"/>
      <c r="Q146" s="203"/>
      <c r="R146" s="203"/>
      <c r="S146" s="201"/>
      <c r="T146" s="470"/>
    </row>
    <row r="147" spans="1:20" hidden="1" x14ac:dyDescent="0.2">
      <c r="A147" s="201"/>
      <c r="B147" s="201"/>
      <c r="L147" s="203"/>
      <c r="M147" s="203"/>
      <c r="N147" s="203"/>
      <c r="O147" s="203"/>
      <c r="P147" s="203"/>
      <c r="Q147" s="203"/>
      <c r="R147" s="203"/>
      <c r="S147" s="201"/>
      <c r="T147" s="470"/>
    </row>
    <row r="148" spans="1:20" hidden="1" x14ac:dyDescent="0.2"/>
    <row r="149" spans="1:20" hidden="1" x14ac:dyDescent="0.2"/>
    <row r="150" spans="1:20" ht="14.25" hidden="1" customHeight="1" x14ac:dyDescent="0.2">
      <c r="A150" s="1388" t="s">
        <v>199</v>
      </c>
      <c r="B150" s="1388"/>
      <c r="C150" s="1388"/>
      <c r="D150" s="1388"/>
      <c r="E150" s="1388"/>
      <c r="F150" s="1388"/>
      <c r="G150" s="1388"/>
      <c r="H150" s="1388"/>
      <c r="I150" s="1388"/>
      <c r="J150" s="1388"/>
      <c r="K150" s="1388"/>
      <c r="L150" s="1388"/>
      <c r="M150" s="1388"/>
      <c r="N150" s="1388"/>
      <c r="O150" s="1388"/>
      <c r="P150" s="1388"/>
      <c r="Q150" s="1388"/>
      <c r="R150" s="1388"/>
      <c r="S150" s="1388"/>
    </row>
    <row r="151" spans="1:20" hidden="1" x14ac:dyDescent="0.2">
      <c r="A151" s="1388"/>
      <c r="B151" s="1388"/>
      <c r="C151" s="1388"/>
      <c r="D151" s="1388"/>
      <c r="E151" s="1388"/>
      <c r="F151" s="1388"/>
      <c r="G151" s="1388"/>
      <c r="H151" s="1388"/>
      <c r="I151" s="1388"/>
      <c r="J151" s="1388"/>
      <c r="K151" s="1388"/>
      <c r="L151" s="1388"/>
      <c r="M151" s="1388"/>
      <c r="N151" s="1388"/>
      <c r="O151" s="1388"/>
      <c r="P151" s="1388"/>
      <c r="Q151" s="1388"/>
      <c r="R151" s="1388"/>
      <c r="S151" s="1388"/>
    </row>
    <row r="152" spans="1:20" hidden="1" x14ac:dyDescent="0.2"/>
    <row r="153" spans="1:20" hidden="1" x14ac:dyDescent="0.2"/>
    <row r="154" spans="1:20" ht="14.25" hidden="1" customHeight="1" x14ac:dyDescent="0.2">
      <c r="A154" s="1388" t="s">
        <v>200</v>
      </c>
      <c r="B154" s="1388"/>
      <c r="C154" s="1388"/>
      <c r="D154" s="1388"/>
      <c r="E154" s="1388"/>
      <c r="F154" s="1388"/>
      <c r="G154" s="1388"/>
      <c r="H154" s="1388"/>
      <c r="I154" s="1388"/>
      <c r="J154" s="1388"/>
      <c r="K154" s="1388"/>
      <c r="L154" s="1388"/>
      <c r="M154" s="1388"/>
      <c r="N154" s="1388"/>
      <c r="O154" s="1388"/>
      <c r="P154" s="1388"/>
      <c r="Q154" s="1388"/>
      <c r="R154" s="1388"/>
      <c r="S154" s="1388"/>
    </row>
    <row r="155" spans="1:20" hidden="1" x14ac:dyDescent="0.2">
      <c r="A155" s="1388"/>
      <c r="B155" s="1388"/>
      <c r="C155" s="1388"/>
      <c r="D155" s="1388"/>
      <c r="E155" s="1388"/>
      <c r="F155" s="1388"/>
      <c r="G155" s="1388"/>
      <c r="H155" s="1388"/>
      <c r="I155" s="1388"/>
      <c r="J155" s="1388"/>
      <c r="K155" s="1388"/>
      <c r="L155" s="1388"/>
      <c r="M155" s="1388"/>
      <c r="N155" s="1388"/>
      <c r="O155" s="1388"/>
      <c r="P155" s="1388"/>
      <c r="Q155" s="1388"/>
      <c r="R155" s="1388"/>
      <c r="S155" s="1388"/>
    </row>
    <row r="156" spans="1:20" hidden="1" x14ac:dyDescent="0.2"/>
    <row r="157" spans="1:20" hidden="1" x14ac:dyDescent="0.2"/>
    <row r="158" spans="1:20" hidden="1" x14ac:dyDescent="0.2"/>
    <row r="159" spans="1:20" hidden="1" x14ac:dyDescent="0.2"/>
    <row r="160" spans="1:20" hidden="1" x14ac:dyDescent="0.2"/>
    <row r="161" spans="1:19" hidden="1" x14ac:dyDescent="0.2"/>
    <row r="162" spans="1:19" hidden="1" x14ac:dyDescent="0.2"/>
    <row r="167" spans="1:19" x14ac:dyDescent="0.2">
      <c r="S167" s="218"/>
    </row>
    <row r="168" spans="1:19" x14ac:dyDescent="0.2">
      <c r="G168" s="217"/>
      <c r="H168" s="207"/>
      <c r="I168" s="211"/>
      <c r="J168" s="76"/>
      <c r="K168" s="76"/>
      <c r="S168" s="219"/>
    </row>
    <row r="169" spans="1:19" ht="18" x14ac:dyDescent="0.2">
      <c r="A169" s="220" t="s">
        <v>201</v>
      </c>
      <c r="B169" s="221"/>
      <c r="C169" s="222"/>
      <c r="D169" s="223"/>
      <c r="E169" s="224"/>
      <c r="F169" s="225"/>
      <c r="G169" s="220" t="s">
        <v>202</v>
      </c>
      <c r="H169" s="221"/>
      <c r="I169" s="222"/>
      <c r="J169" s="223"/>
      <c r="K169" s="223"/>
      <c r="L169" s="224"/>
      <c r="M169" s="224"/>
      <c r="N169" s="224"/>
      <c r="O169" s="224"/>
      <c r="P169" s="224"/>
      <c r="Q169" s="224"/>
      <c r="R169" s="224"/>
      <c r="S169" s="226"/>
    </row>
    <row r="170" spans="1:19" ht="24.75" customHeight="1" x14ac:dyDescent="0.2">
      <c r="A170" s="227"/>
      <c r="B170" s="228"/>
      <c r="C170" s="229"/>
      <c r="D170" s="230"/>
      <c r="E170" s="224"/>
      <c r="F170" s="225"/>
      <c r="G170" s="227"/>
      <c r="H170" s="228"/>
      <c r="I170" s="229"/>
      <c r="J170" s="230"/>
      <c r="K170" s="225"/>
      <c r="L170" s="224"/>
      <c r="M170" s="224"/>
      <c r="N170" s="224"/>
      <c r="O170" s="224"/>
      <c r="P170" s="224"/>
      <c r="Q170" s="224"/>
      <c r="R170" s="224"/>
      <c r="S170" s="226"/>
    </row>
    <row r="171" spans="1:19" ht="18" x14ac:dyDescent="0.2">
      <c r="A171" s="231"/>
      <c r="B171" s="232"/>
      <c r="C171" s="233"/>
      <c r="D171" s="234"/>
      <c r="E171" s="224"/>
      <c r="F171" s="225"/>
      <c r="G171" s="231"/>
      <c r="H171" s="232"/>
      <c r="I171" s="233"/>
      <c r="J171" s="234"/>
      <c r="K171" s="234"/>
      <c r="L171" s="224"/>
      <c r="M171" s="224"/>
      <c r="N171" s="224"/>
      <c r="O171" s="224"/>
      <c r="P171" s="224"/>
      <c r="Q171" s="224"/>
      <c r="R171" s="224"/>
      <c r="S171" s="226"/>
    </row>
    <row r="172" spans="1:19" ht="18" x14ac:dyDescent="0.2">
      <c r="A172" s="235" t="s">
        <v>203</v>
      </c>
      <c r="B172" s="228"/>
      <c r="C172" s="229"/>
      <c r="D172" s="230"/>
      <c r="E172" s="224"/>
      <c r="F172" s="225"/>
      <c r="G172" s="235" t="s">
        <v>204</v>
      </c>
      <c r="H172" s="228"/>
      <c r="I172" s="229"/>
      <c r="J172" s="230"/>
      <c r="K172" s="230"/>
      <c r="L172" s="224"/>
      <c r="M172" s="224"/>
      <c r="N172" s="224"/>
      <c r="O172" s="224"/>
      <c r="P172" s="224"/>
      <c r="Q172" s="224"/>
      <c r="R172" s="224"/>
      <c r="S172" s="226"/>
    </row>
    <row r="173" spans="1:19" x14ac:dyDescent="0.2">
      <c r="A173" s="236"/>
    </row>
    <row r="175" spans="1:19" ht="48" customHeight="1" x14ac:dyDescent="0.2">
      <c r="A175" s="1387" t="s">
        <v>205</v>
      </c>
      <c r="B175" s="1387"/>
      <c r="C175" s="1387"/>
      <c r="D175" s="1387"/>
      <c r="E175" s="1387"/>
      <c r="F175" s="1387"/>
      <c r="G175" s="1387"/>
      <c r="H175" s="1387"/>
      <c r="I175" s="1387"/>
      <c r="J175" s="1387"/>
      <c r="K175" s="1387"/>
      <c r="L175" s="1387"/>
      <c r="M175" s="237"/>
      <c r="N175" s="237"/>
      <c r="O175" s="237"/>
      <c r="P175" s="237"/>
      <c r="Q175" s="237"/>
      <c r="R175" s="237"/>
    </row>
  </sheetData>
  <sheetProtection sheet="1" objects="1" scenarios="1" formatCells="0" formatColumns="0" formatRows="0" insertColumns="0" insertRows="0"/>
  <mergeCells count="17">
    <mergeCell ref="D8:L8"/>
    <mergeCell ref="R8:S8"/>
    <mergeCell ref="D9:L9"/>
    <mergeCell ref="U9:W9"/>
    <mergeCell ref="D10:L10"/>
    <mergeCell ref="A105:S107"/>
    <mergeCell ref="A108:S111"/>
    <mergeCell ref="A112:S114"/>
    <mergeCell ref="A115:S123"/>
    <mergeCell ref="A175:L175"/>
    <mergeCell ref="A124:S127"/>
    <mergeCell ref="A128:S131"/>
    <mergeCell ref="A135:S138"/>
    <mergeCell ref="A139:S140"/>
    <mergeCell ref="A150:S151"/>
    <mergeCell ref="A154:S155"/>
    <mergeCell ref="A132:S134"/>
  </mergeCells>
  <pageMargins left="0.70833333333333337" right="0.70833333333333337" top="0.74791666666666667" bottom="0.74791666666666667" header="0.51180555555555551" footer="0.51180555555555551"/>
  <pageSetup paperSize="14" scale="57"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92601-C851-4757-BE47-AE70EEAF9E98}">
  <sheetPr codeName="Hoja11"/>
  <dimension ref="A1:A37"/>
  <sheetViews>
    <sheetView workbookViewId="0">
      <selection activeCell="A5" sqref="A5"/>
    </sheetView>
  </sheetViews>
  <sheetFormatPr baseColWidth="10" defaultRowHeight="15" x14ac:dyDescent="0.2"/>
  <sheetData>
    <row r="1" spans="1:1" x14ac:dyDescent="0.2">
      <c r="A1" s="386" t="s">
        <v>291</v>
      </c>
    </row>
    <row r="2" spans="1:1" x14ac:dyDescent="0.2">
      <c r="A2" s="255" t="s">
        <v>16</v>
      </c>
    </row>
    <row r="3" spans="1:1" x14ac:dyDescent="0.2">
      <c r="A3" s="255" t="s">
        <v>17</v>
      </c>
    </row>
    <row r="4" spans="1:1" x14ac:dyDescent="0.2">
      <c r="A4" s="255" t="s">
        <v>15</v>
      </c>
    </row>
    <row r="5" spans="1:1" x14ac:dyDescent="0.2">
      <c r="A5" s="255" t="s">
        <v>255</v>
      </c>
    </row>
    <row r="6" spans="1:1" x14ac:dyDescent="0.2">
      <c r="A6" s="255" t="s">
        <v>292</v>
      </c>
    </row>
    <row r="7" spans="1:1" x14ac:dyDescent="0.2">
      <c r="A7" s="255" t="s">
        <v>19</v>
      </c>
    </row>
    <row r="8" spans="1:1" x14ac:dyDescent="0.2">
      <c r="A8" s="255" t="s">
        <v>18</v>
      </c>
    </row>
    <row r="13" spans="1:1" x14ac:dyDescent="0.2">
      <c r="A13" s="494" t="s">
        <v>258</v>
      </c>
    </row>
    <row r="14" spans="1:1" x14ac:dyDescent="0.2">
      <c r="A14" t="s">
        <v>328</v>
      </c>
    </row>
    <row r="15" spans="1:1" x14ac:dyDescent="0.2">
      <c r="A15" t="s">
        <v>329</v>
      </c>
    </row>
    <row r="16" spans="1:1" x14ac:dyDescent="0.2">
      <c r="A16" t="s">
        <v>330</v>
      </c>
    </row>
    <row r="17" spans="1:1" x14ac:dyDescent="0.2">
      <c r="A17" t="s">
        <v>17</v>
      </c>
    </row>
    <row r="20" spans="1:1" x14ac:dyDescent="0.2">
      <c r="A20" s="494" t="s">
        <v>332</v>
      </c>
    </row>
    <row r="21" spans="1:1" x14ac:dyDescent="0.2">
      <c r="A21" t="s">
        <v>333</v>
      </c>
    </row>
    <row r="22" spans="1:1" x14ac:dyDescent="0.2">
      <c r="A22" t="s">
        <v>331</v>
      </c>
    </row>
    <row r="25" spans="1:1" x14ac:dyDescent="0.2">
      <c r="A25" s="500" t="s">
        <v>339</v>
      </c>
    </row>
    <row r="26" spans="1:1" x14ac:dyDescent="0.2">
      <c r="A26" s="255" t="s">
        <v>346</v>
      </c>
    </row>
    <row r="27" spans="1:1" x14ac:dyDescent="0.2">
      <c r="A27" s="255" t="s">
        <v>347</v>
      </c>
    </row>
    <row r="28" spans="1:1" x14ac:dyDescent="0.2">
      <c r="A28" s="255" t="s">
        <v>348</v>
      </c>
    </row>
    <row r="29" spans="1:1" x14ac:dyDescent="0.2">
      <c r="A29" s="255" t="s">
        <v>349</v>
      </c>
    </row>
    <row r="30" spans="1:1" x14ac:dyDescent="0.2">
      <c r="A30" s="255" t="s">
        <v>350</v>
      </c>
    </row>
    <row r="31" spans="1:1" x14ac:dyDescent="0.2">
      <c r="A31" s="255" t="s">
        <v>351</v>
      </c>
    </row>
    <row r="32" spans="1:1" x14ac:dyDescent="0.2">
      <c r="A32" s="255" t="s">
        <v>338</v>
      </c>
    </row>
    <row r="33" spans="1:1" x14ac:dyDescent="0.2">
      <c r="A33" t="s">
        <v>352</v>
      </c>
    </row>
    <row r="35" spans="1:1" x14ac:dyDescent="0.2">
      <c r="A35" s="351" t="s">
        <v>53</v>
      </c>
    </row>
    <row r="36" spans="1:1" x14ac:dyDescent="0.2">
      <c r="A36" s="351" t="s">
        <v>365</v>
      </c>
    </row>
    <row r="37" spans="1:1" x14ac:dyDescent="0.2">
      <c r="A37" s="351" t="s">
        <v>293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M60"/>
  <sheetViews>
    <sheetView showGridLines="0" tabSelected="1" zoomScaleNormal="100" workbookViewId="0"/>
  </sheetViews>
  <sheetFormatPr baseColWidth="10" defaultColWidth="0" defaultRowHeight="15" x14ac:dyDescent="0.2"/>
  <cols>
    <col min="1" max="1" width="32.33203125" customWidth="1"/>
    <col min="2" max="2" width="15.5" customWidth="1"/>
    <col min="3" max="3" width="15.1640625" customWidth="1"/>
    <col min="4" max="4" width="16.6640625" customWidth="1"/>
    <col min="5" max="5" width="14.5" style="1" customWidth="1"/>
    <col min="6" max="6" width="15.1640625" bestFit="1" customWidth="1"/>
    <col min="7" max="7" width="13.6640625" bestFit="1" customWidth="1"/>
    <col min="8" max="8" width="13.5" customWidth="1"/>
    <col min="9" max="20" width="11.5" customWidth="1"/>
    <col min="21" max="21" width="3.1640625" customWidth="1"/>
    <col min="22" max="22" width="1.1640625" style="429" customWidth="1"/>
    <col min="23" max="26" width="0" style="431" hidden="1" customWidth="1"/>
    <col min="27" max="39" width="0" style="429" hidden="1" customWidth="1"/>
    <col min="40" max="16384" width="11.5" hidden="1"/>
  </cols>
  <sheetData>
    <row r="1" spans="1:21" ht="22" thickBot="1" x14ac:dyDescent="0.3">
      <c r="A1" s="433" t="s">
        <v>76</v>
      </c>
      <c r="B1" s="497"/>
      <c r="C1" s="497"/>
      <c r="D1" s="894">
        <f ca="1">TODAY()-365</f>
        <v>44475</v>
      </c>
      <c r="E1" s="435"/>
      <c r="F1" s="434"/>
      <c r="G1" s="434"/>
      <c r="H1" s="434"/>
      <c r="I1" s="434"/>
      <c r="J1" s="434"/>
      <c r="K1" s="434"/>
      <c r="L1" s="434"/>
      <c r="M1" s="434"/>
      <c r="N1" s="434"/>
      <c r="O1" s="434"/>
      <c r="P1" s="434"/>
      <c r="Q1" s="434"/>
      <c r="R1" s="434"/>
      <c r="S1" s="434"/>
      <c r="T1" s="434"/>
      <c r="U1" s="436"/>
    </row>
    <row r="2" spans="1:21" x14ac:dyDescent="0.2">
      <c r="A2" s="23" t="s">
        <v>27</v>
      </c>
      <c r="B2" s="498"/>
      <c r="C2" s="498"/>
      <c r="D2" s="508"/>
      <c r="E2" s="887"/>
      <c r="F2" s="509"/>
      <c r="G2" s="509"/>
      <c r="H2" s="509"/>
      <c r="I2" s="509"/>
      <c r="J2" s="509"/>
      <c r="K2" s="509"/>
      <c r="L2" s="509"/>
      <c r="M2" s="509"/>
      <c r="N2" s="509"/>
      <c r="O2" s="509"/>
      <c r="P2" s="509"/>
      <c r="Q2" s="509"/>
      <c r="R2" s="509"/>
      <c r="S2" s="509"/>
      <c r="T2" s="509"/>
      <c r="U2" s="510"/>
    </row>
    <row r="3" spans="1:21" ht="19.5" customHeight="1" x14ac:dyDescent="0.2">
      <c r="A3" s="556" t="s">
        <v>335</v>
      </c>
      <c r="B3" s="944"/>
      <c r="C3" s="944"/>
      <c r="D3" s="944"/>
      <c r="E3" s="511"/>
      <c r="F3" s="511"/>
      <c r="G3" s="511"/>
      <c r="H3" s="511"/>
      <c r="I3" s="511"/>
      <c r="J3" s="511"/>
      <c r="K3" s="511"/>
      <c r="L3" s="511"/>
      <c r="M3" s="511"/>
      <c r="N3" s="511"/>
      <c r="O3" s="511"/>
      <c r="P3" s="511"/>
      <c r="Q3" s="511"/>
      <c r="R3" s="511"/>
      <c r="S3" s="511"/>
      <c r="T3" s="511"/>
      <c r="U3" s="512"/>
    </row>
    <row r="4" spans="1:21" ht="19.5" customHeight="1" x14ac:dyDescent="0.2">
      <c r="A4" s="556" t="s">
        <v>336</v>
      </c>
      <c r="B4" s="945"/>
      <c r="C4" s="945"/>
      <c r="D4" s="945"/>
      <c r="E4" s="511"/>
      <c r="F4" s="511"/>
      <c r="G4" s="511"/>
      <c r="H4" s="511"/>
      <c r="I4" s="511"/>
      <c r="J4" s="511"/>
      <c r="K4" s="511"/>
      <c r="L4" s="511"/>
      <c r="M4" s="511"/>
      <c r="N4" s="511"/>
      <c r="O4" s="511"/>
      <c r="P4" s="511"/>
      <c r="Q4" s="511"/>
      <c r="R4" s="511"/>
      <c r="S4" s="511"/>
      <c r="T4" s="511"/>
      <c r="U4" s="512"/>
    </row>
    <row r="5" spans="1:21" ht="19.5" customHeight="1" x14ac:dyDescent="0.2">
      <c r="A5" s="556" t="s">
        <v>387</v>
      </c>
      <c r="B5" s="555"/>
      <c r="C5" s="516" t="s">
        <v>334</v>
      </c>
      <c r="D5" s="552"/>
      <c r="E5" s="511"/>
      <c r="F5" s="511"/>
      <c r="G5" s="511"/>
      <c r="H5" s="511"/>
      <c r="I5" s="511"/>
      <c r="J5" s="511"/>
      <c r="K5" s="511"/>
      <c r="L5" s="511"/>
      <c r="M5" s="511"/>
      <c r="N5" s="511"/>
      <c r="O5" s="511"/>
      <c r="P5" s="511"/>
      <c r="Q5" s="511"/>
      <c r="R5" s="511"/>
      <c r="S5" s="511"/>
      <c r="T5" s="511"/>
      <c r="U5" s="512"/>
    </row>
    <row r="6" spans="1:21" ht="19.5" customHeight="1" x14ac:dyDescent="0.2">
      <c r="A6" s="556" t="s">
        <v>355</v>
      </c>
      <c r="B6" s="557"/>
      <c r="C6" s="618"/>
      <c r="D6" s="618"/>
      <c r="E6" s="511"/>
      <c r="F6" s="511"/>
      <c r="G6" s="511"/>
      <c r="H6" s="511"/>
      <c r="I6" s="511"/>
      <c r="J6" s="511"/>
      <c r="K6" s="511"/>
      <c r="L6" s="511"/>
      <c r="M6" s="511"/>
      <c r="N6" s="511"/>
      <c r="O6" s="511"/>
      <c r="P6" s="511"/>
      <c r="Q6" s="511"/>
      <c r="R6" s="511"/>
      <c r="S6" s="511"/>
      <c r="T6" s="511"/>
      <c r="U6" s="512"/>
    </row>
    <row r="7" spans="1:21" ht="19.5" customHeight="1" x14ac:dyDescent="0.2">
      <c r="A7" s="556" t="s">
        <v>394</v>
      </c>
      <c r="B7" s="551"/>
      <c r="C7" s="516" t="s">
        <v>332</v>
      </c>
      <c r="D7" s="555"/>
      <c r="E7" s="511"/>
      <c r="F7" s="511"/>
      <c r="G7" s="511"/>
      <c r="H7" s="511"/>
      <c r="I7" s="511"/>
      <c r="J7" s="511"/>
      <c r="K7" s="511"/>
      <c r="L7" s="511"/>
      <c r="M7" s="511"/>
      <c r="N7" s="511"/>
      <c r="O7" s="511"/>
      <c r="P7" s="511"/>
      <c r="Q7" s="511"/>
      <c r="R7" s="511"/>
      <c r="S7" s="511"/>
      <c r="T7" s="511"/>
      <c r="U7" s="512"/>
    </row>
    <row r="8" spans="1:21" ht="19.5" customHeight="1" x14ac:dyDescent="0.2">
      <c r="A8" s="556" t="s">
        <v>337</v>
      </c>
      <c r="B8" s="973"/>
      <c r="C8" s="973"/>
      <c r="D8" s="973"/>
      <c r="E8" s="511"/>
      <c r="F8" s="511"/>
      <c r="G8" s="511"/>
      <c r="H8" s="511"/>
      <c r="I8" s="513"/>
      <c r="J8" s="514"/>
      <c r="K8" s="514"/>
      <c r="L8" s="514"/>
      <c r="M8" s="514"/>
      <c r="N8" s="514"/>
      <c r="O8" s="514"/>
      <c r="P8" s="514"/>
      <c r="Q8" s="514"/>
      <c r="R8" s="511"/>
      <c r="S8" s="511"/>
      <c r="T8" s="511"/>
      <c r="U8" s="515"/>
    </row>
    <row r="9" spans="1:21" ht="19.5" customHeight="1" x14ac:dyDescent="0.2">
      <c r="A9" s="554" t="s">
        <v>368</v>
      </c>
      <c r="B9" s="947"/>
      <c r="C9" s="947"/>
      <c r="D9" s="947"/>
      <c r="E9" s="511"/>
      <c r="F9" s="511"/>
      <c r="G9" s="511"/>
      <c r="H9" s="511"/>
      <c r="I9" s="511"/>
      <c r="J9" s="511"/>
      <c r="K9" s="511"/>
      <c r="L9" s="511"/>
      <c r="M9" s="511"/>
      <c r="N9" s="511"/>
      <c r="O9" s="511"/>
      <c r="P9" s="511"/>
      <c r="Q9" s="511"/>
      <c r="R9" s="511"/>
      <c r="S9" s="511"/>
      <c r="T9" s="511"/>
      <c r="U9" s="512"/>
    </row>
    <row r="10" spans="1:21" ht="19.5" customHeight="1" x14ac:dyDescent="0.2">
      <c r="A10" s="554" t="s">
        <v>367</v>
      </c>
      <c r="B10" s="946"/>
      <c r="C10" s="946"/>
      <c r="D10" s="946"/>
      <c r="E10" s="511"/>
      <c r="F10" s="511"/>
      <c r="G10" s="511"/>
      <c r="H10" s="511"/>
      <c r="I10" s="511"/>
      <c r="J10" s="511"/>
      <c r="K10" s="511"/>
      <c r="L10" s="511"/>
      <c r="M10" s="511"/>
      <c r="N10" s="511"/>
      <c r="O10" s="511"/>
      <c r="P10" s="511"/>
      <c r="Q10" s="511"/>
      <c r="R10" s="511"/>
      <c r="S10" s="511"/>
      <c r="T10" s="511"/>
      <c r="U10" s="512"/>
    </row>
    <row r="11" spans="1:21" ht="17.25" customHeight="1" x14ac:dyDescent="0.2">
      <c r="A11" s="553"/>
      <c r="B11" s="517"/>
      <c r="C11" s="517"/>
      <c r="D11" s="520"/>
      <c r="E11" s="511"/>
      <c r="F11" s="511"/>
      <c r="G11" s="511"/>
      <c r="H11" s="511"/>
      <c r="I11" s="511"/>
      <c r="J11" s="511"/>
      <c r="K11" s="511"/>
      <c r="L11" s="511"/>
      <c r="M11" s="511"/>
      <c r="N11" s="511"/>
      <c r="O11" s="511"/>
      <c r="P11" s="511"/>
      <c r="Q11" s="511"/>
      <c r="R11" s="511"/>
      <c r="S11" s="511"/>
      <c r="T11" s="511"/>
      <c r="U11" s="512"/>
    </row>
    <row r="12" spans="1:21" ht="9" customHeight="1" x14ac:dyDescent="0.2">
      <c r="A12" s="507"/>
      <c r="B12" s="517"/>
      <c r="C12" s="517"/>
      <c r="D12" s="520"/>
      <c r="E12" s="511"/>
      <c r="F12" s="511"/>
      <c r="G12" s="511"/>
      <c r="H12" s="511"/>
      <c r="I12" s="511"/>
      <c r="J12" s="511"/>
      <c r="K12" s="511"/>
      <c r="L12" s="511"/>
      <c r="M12" s="511"/>
      <c r="N12" s="511"/>
      <c r="O12" s="511"/>
      <c r="P12" s="511"/>
      <c r="Q12" s="511"/>
      <c r="R12" s="511"/>
      <c r="S12" s="511"/>
      <c r="T12" s="511"/>
      <c r="U12" s="512"/>
    </row>
    <row r="13" spans="1:21" x14ac:dyDescent="0.2">
      <c r="A13" s="28" t="s">
        <v>393</v>
      </c>
      <c r="B13" s="499"/>
      <c r="C13" s="499"/>
      <c r="D13" s="499"/>
      <c r="E13" s="511"/>
      <c r="F13" s="511"/>
      <c r="G13" s="511"/>
      <c r="H13" s="511"/>
      <c r="I13" s="511"/>
      <c r="J13" s="511"/>
      <c r="K13" s="511"/>
      <c r="L13" s="511"/>
      <c r="M13" s="511"/>
      <c r="N13" s="511"/>
      <c r="O13" s="511"/>
      <c r="P13" s="511"/>
      <c r="Q13" s="511"/>
      <c r="R13" s="511"/>
      <c r="S13" s="511"/>
      <c r="T13" s="511"/>
      <c r="U13" s="512"/>
    </row>
    <row r="14" spans="1:21" ht="20" thickBot="1" x14ac:dyDescent="0.3">
      <c r="A14" s="931" t="s">
        <v>395</v>
      </c>
      <c r="B14" s="517"/>
      <c r="C14" s="517"/>
      <c r="D14" s="926">
        <f ca="1">+D22-1</f>
        <v>2020</v>
      </c>
      <c r="E14" s="511"/>
      <c r="F14" s="511"/>
      <c r="G14" s="511"/>
      <c r="H14" s="511"/>
      <c r="I14" s="511"/>
      <c r="J14" s="511"/>
      <c r="K14" s="511"/>
      <c r="L14" s="511"/>
      <c r="M14" s="511"/>
      <c r="N14" s="511"/>
      <c r="O14" s="511"/>
      <c r="P14" s="511"/>
      <c r="Q14" s="511"/>
      <c r="R14" s="511"/>
      <c r="S14" s="511"/>
      <c r="T14" s="511"/>
      <c r="U14" s="512"/>
    </row>
    <row r="15" spans="1:21" ht="17" thickTop="1" thickBot="1" x14ac:dyDescent="0.25">
      <c r="A15" s="519" t="s">
        <v>356</v>
      </c>
      <c r="B15" s="511"/>
      <c r="C15" s="511"/>
      <c r="D15" s="496"/>
      <c r="E15" s="511"/>
      <c r="F15" s="511"/>
      <c r="G15" s="511"/>
      <c r="H15" s="511"/>
      <c r="I15" s="511"/>
      <c r="J15" s="511"/>
      <c r="K15" s="511"/>
      <c r="L15" s="511"/>
      <c r="M15" s="511"/>
      <c r="N15" s="511"/>
      <c r="O15" s="511"/>
      <c r="P15" s="511"/>
      <c r="Q15" s="511"/>
      <c r="R15" s="511"/>
      <c r="S15" s="511"/>
      <c r="T15" s="511"/>
      <c r="U15" s="512"/>
    </row>
    <row r="16" spans="1:21" ht="16" hidden="1" thickTop="1" x14ac:dyDescent="0.2">
      <c r="A16" s="519"/>
      <c r="B16" s="511"/>
      <c r="C16" s="511"/>
      <c r="D16" s="521"/>
      <c r="E16" s="511"/>
      <c r="F16" s="511"/>
      <c r="G16" s="511"/>
      <c r="H16" s="511"/>
      <c r="I16" s="511"/>
      <c r="J16" s="511"/>
      <c r="K16" s="511"/>
      <c r="L16" s="511"/>
      <c r="M16" s="511"/>
      <c r="N16" s="511"/>
      <c r="O16" s="511"/>
      <c r="P16" s="511"/>
      <c r="Q16" s="511"/>
      <c r="R16" s="511"/>
      <c r="S16" s="511"/>
      <c r="T16" s="511"/>
      <c r="U16" s="515"/>
    </row>
    <row r="17" spans="1:21" hidden="1" x14ac:dyDescent="0.2">
      <c r="A17" s="519"/>
      <c r="B17" s="511"/>
      <c r="C17" s="511"/>
      <c r="D17" s="521"/>
      <c r="E17" s="511"/>
      <c r="F17" s="511"/>
      <c r="G17" s="511"/>
      <c r="H17" s="511"/>
      <c r="I17" s="511"/>
      <c r="J17" s="511"/>
      <c r="K17" s="511"/>
      <c r="L17" s="511"/>
      <c r="M17" s="511"/>
      <c r="N17" s="511"/>
      <c r="O17" s="511"/>
      <c r="P17" s="511"/>
      <c r="Q17" s="511"/>
      <c r="R17" s="511"/>
      <c r="S17" s="511"/>
      <c r="T17" s="511"/>
      <c r="U17" s="515"/>
    </row>
    <row r="18" spans="1:21" ht="16" hidden="1" thickTop="1" x14ac:dyDescent="0.2">
      <c r="A18" s="518"/>
      <c r="B18" s="511"/>
      <c r="C18" s="511"/>
      <c r="D18" s="520"/>
      <c r="E18" s="511"/>
      <c r="F18" s="511"/>
      <c r="G18" s="511"/>
      <c r="H18" s="511"/>
      <c r="I18" s="511"/>
      <c r="J18" s="511"/>
      <c r="K18" s="511"/>
      <c r="L18" s="511"/>
      <c r="M18" s="511"/>
      <c r="N18" s="511"/>
      <c r="O18" s="511"/>
      <c r="P18" s="511"/>
      <c r="Q18" s="511"/>
      <c r="R18" s="511"/>
      <c r="S18" s="511"/>
      <c r="T18" s="511"/>
      <c r="U18" s="512"/>
    </row>
    <row r="19" spans="1:21" ht="17" hidden="1" thickTop="1" thickBot="1" x14ac:dyDescent="0.25">
      <c r="A19" s="519" t="s">
        <v>356</v>
      </c>
      <c r="B19" s="511"/>
      <c r="C19" s="511"/>
      <c r="D19" s="496"/>
      <c r="E19" s="511"/>
      <c r="F19" s="511"/>
      <c r="G19" s="511"/>
      <c r="H19" s="511"/>
      <c r="I19" s="511"/>
      <c r="J19" s="511"/>
      <c r="K19" s="511"/>
      <c r="L19" s="511"/>
      <c r="M19" s="511"/>
      <c r="N19" s="511"/>
      <c r="O19" s="511"/>
      <c r="P19" s="511"/>
      <c r="Q19" s="511"/>
      <c r="R19" s="511"/>
      <c r="S19" s="511"/>
      <c r="T19" s="511"/>
      <c r="U19" s="512"/>
    </row>
    <row r="20" spans="1:21" ht="16" hidden="1" thickTop="1" x14ac:dyDescent="0.2">
      <c r="A20" s="519"/>
      <c r="B20" s="511"/>
      <c r="C20" s="511"/>
      <c r="D20" s="521"/>
      <c r="E20" s="511"/>
      <c r="F20" s="511"/>
      <c r="G20" s="511"/>
      <c r="H20" s="511"/>
      <c r="I20" s="511"/>
      <c r="J20" s="511"/>
      <c r="K20" s="511"/>
      <c r="L20" s="511"/>
      <c r="M20" s="511"/>
      <c r="N20" s="511"/>
      <c r="O20" s="511"/>
      <c r="P20" s="511"/>
      <c r="Q20" s="511"/>
      <c r="R20" s="511"/>
      <c r="S20" s="511"/>
      <c r="T20" s="511"/>
      <c r="U20" s="512"/>
    </row>
    <row r="21" spans="1:21" ht="16" thickTop="1" x14ac:dyDescent="0.2">
      <c r="A21" s="519"/>
      <c r="B21" s="511"/>
      <c r="C21" s="511"/>
      <c r="D21" s="521"/>
      <c r="E21" s="511"/>
      <c r="F21" s="511"/>
      <c r="G21" s="511"/>
      <c r="H21" s="511"/>
      <c r="I21" s="511"/>
      <c r="J21" s="511"/>
      <c r="K21" s="511"/>
      <c r="L21" s="511"/>
      <c r="M21" s="511"/>
      <c r="N21" s="511"/>
      <c r="O21" s="511"/>
      <c r="P21" s="511"/>
      <c r="Q21" s="511"/>
      <c r="R21" s="511"/>
      <c r="S21" s="511"/>
      <c r="T21" s="511"/>
      <c r="U21" s="515"/>
    </row>
    <row r="22" spans="1:21" ht="19" x14ac:dyDescent="0.25">
      <c r="A22" s="28" t="s">
        <v>340</v>
      </c>
      <c r="B22" s="499"/>
      <c r="C22" s="499"/>
      <c r="D22" s="926">
        <f ca="1">YEAR(D1)</f>
        <v>2021</v>
      </c>
      <c r="E22" s="18" t="s">
        <v>31</v>
      </c>
      <c r="F22" s="18" t="s">
        <v>32</v>
      </c>
      <c r="G22" s="18" t="s">
        <v>33</v>
      </c>
      <c r="H22" s="18" t="s">
        <v>34</v>
      </c>
      <c r="I22" s="18" t="s">
        <v>35</v>
      </c>
      <c r="J22" s="18" t="s">
        <v>36</v>
      </c>
      <c r="K22" s="18" t="s">
        <v>37</v>
      </c>
      <c r="L22" s="18" t="s">
        <v>38</v>
      </c>
      <c r="M22" s="18" t="s">
        <v>39</v>
      </c>
      <c r="N22" s="18" t="s">
        <v>40</v>
      </c>
      <c r="O22" s="18" t="s">
        <v>222</v>
      </c>
      <c r="P22" s="18" t="s">
        <v>305</v>
      </c>
      <c r="Q22" s="18" t="s">
        <v>306</v>
      </c>
      <c r="R22" s="18" t="s">
        <v>307</v>
      </c>
      <c r="S22" s="18" t="s">
        <v>308</v>
      </c>
      <c r="T22" s="18" t="s">
        <v>309</v>
      </c>
      <c r="U22" s="515"/>
    </row>
    <row r="23" spans="1:21" x14ac:dyDescent="0.2">
      <c r="A23" s="518" t="s">
        <v>13</v>
      </c>
      <c r="B23" s="517"/>
      <c r="C23" s="517"/>
      <c r="D23" s="520" t="s">
        <v>1</v>
      </c>
      <c r="E23" s="636" t="s">
        <v>21</v>
      </c>
      <c r="F23" s="511"/>
      <c r="G23" s="511"/>
      <c r="H23" s="511"/>
      <c r="I23" s="511"/>
      <c r="J23" s="511"/>
      <c r="K23" s="511"/>
      <c r="L23" s="511"/>
      <c r="M23" s="511"/>
      <c r="N23" s="511"/>
      <c r="O23" s="511"/>
      <c r="P23" s="511"/>
      <c r="Q23" s="511"/>
      <c r="R23" s="511"/>
      <c r="S23" s="511"/>
      <c r="T23" s="511"/>
      <c r="U23" s="515"/>
    </row>
    <row r="24" spans="1:21" x14ac:dyDescent="0.2">
      <c r="A24" s="519" t="s">
        <v>363</v>
      </c>
      <c r="B24" s="511"/>
      <c r="C24" s="522" t="s">
        <v>50</v>
      </c>
      <c r="D24" s="389"/>
      <c r="E24" s="929">
        <v>0.05</v>
      </c>
      <c r="F24" s="6">
        <f>+E24</f>
        <v>0.05</v>
      </c>
      <c r="G24" s="6">
        <f t="shared" ref="G24:J24" si="0">+F24</f>
        <v>0.05</v>
      </c>
      <c r="H24" s="6">
        <f t="shared" si="0"/>
        <v>0.05</v>
      </c>
      <c r="I24" s="6">
        <f t="shared" si="0"/>
        <v>0.05</v>
      </c>
      <c r="J24" s="6">
        <f t="shared" si="0"/>
        <v>0.05</v>
      </c>
      <c r="K24" s="394">
        <f t="shared" ref="K24:T24" si="1">+J24</f>
        <v>0.05</v>
      </c>
      <c r="L24" s="394">
        <f t="shared" si="1"/>
        <v>0.05</v>
      </c>
      <c r="M24" s="394">
        <f t="shared" si="1"/>
        <v>0.05</v>
      </c>
      <c r="N24" s="394">
        <f t="shared" si="1"/>
        <v>0.05</v>
      </c>
      <c r="O24" s="394">
        <f t="shared" si="1"/>
        <v>0.05</v>
      </c>
      <c r="P24" s="394">
        <f t="shared" si="1"/>
        <v>0.05</v>
      </c>
      <c r="Q24" s="394">
        <f t="shared" si="1"/>
        <v>0.05</v>
      </c>
      <c r="R24" s="394">
        <f t="shared" si="1"/>
        <v>0.05</v>
      </c>
      <c r="S24" s="394">
        <f t="shared" si="1"/>
        <v>0.05</v>
      </c>
      <c r="T24" s="394">
        <f t="shared" si="1"/>
        <v>0.05</v>
      </c>
      <c r="U24" s="515"/>
    </row>
    <row r="25" spans="1:21" x14ac:dyDescent="0.2">
      <c r="A25" s="519" t="s">
        <v>362</v>
      </c>
      <c r="B25" s="511"/>
      <c r="C25" s="522" t="s">
        <v>50</v>
      </c>
      <c r="D25" s="389"/>
      <c r="E25" s="929"/>
      <c r="F25" s="394"/>
      <c r="G25" s="394"/>
      <c r="H25" s="394"/>
      <c r="I25" s="394"/>
      <c r="J25" s="394"/>
      <c r="K25" s="394"/>
      <c r="L25" s="394"/>
      <c r="M25" s="394"/>
      <c r="N25" s="394"/>
      <c r="O25" s="394"/>
      <c r="P25" s="394"/>
      <c r="Q25" s="394"/>
      <c r="R25" s="394"/>
      <c r="S25" s="394"/>
      <c r="T25" s="394"/>
      <c r="U25" s="515"/>
    </row>
    <row r="26" spans="1:21" x14ac:dyDescent="0.2">
      <c r="A26" s="519" t="s">
        <v>357</v>
      </c>
      <c r="B26" s="511"/>
      <c r="C26" s="522" t="s">
        <v>51</v>
      </c>
      <c r="D26" s="389"/>
      <c r="E26" s="927">
        <v>0.05</v>
      </c>
      <c r="F26" s="6">
        <f>+E26</f>
        <v>0.05</v>
      </c>
      <c r="G26" s="6">
        <f t="shared" ref="G26:T29" si="2">+F26</f>
        <v>0.05</v>
      </c>
      <c r="H26" s="6">
        <f t="shared" si="2"/>
        <v>0.05</v>
      </c>
      <c r="I26" s="6">
        <f t="shared" si="2"/>
        <v>0.05</v>
      </c>
      <c r="J26" s="6">
        <f t="shared" si="2"/>
        <v>0.05</v>
      </c>
      <c r="K26" s="6">
        <f t="shared" si="2"/>
        <v>0.05</v>
      </c>
      <c r="L26" s="6">
        <f t="shared" si="2"/>
        <v>0.05</v>
      </c>
      <c r="M26" s="6">
        <f t="shared" si="2"/>
        <v>0.05</v>
      </c>
      <c r="N26" s="6">
        <f t="shared" si="2"/>
        <v>0.05</v>
      </c>
      <c r="O26" s="6">
        <f t="shared" si="2"/>
        <v>0.05</v>
      </c>
      <c r="P26" s="6">
        <f t="shared" si="2"/>
        <v>0.05</v>
      </c>
      <c r="Q26" s="6">
        <f t="shared" si="2"/>
        <v>0.05</v>
      </c>
      <c r="R26" s="6">
        <f t="shared" si="2"/>
        <v>0.05</v>
      </c>
      <c r="S26" s="6">
        <f t="shared" si="2"/>
        <v>0.05</v>
      </c>
      <c r="T26" s="6">
        <f t="shared" si="2"/>
        <v>0.05</v>
      </c>
      <c r="U26" s="515"/>
    </row>
    <row r="27" spans="1:21" hidden="1" x14ac:dyDescent="0.2">
      <c r="A27" s="519" t="s">
        <v>358</v>
      </c>
      <c r="B27" s="511"/>
      <c r="C27" s="522" t="s">
        <v>51</v>
      </c>
      <c r="D27" s="389"/>
      <c r="E27" s="511"/>
      <c r="F27" s="511"/>
      <c r="G27" s="511"/>
      <c r="H27" s="511"/>
      <c r="I27" s="511"/>
      <c r="J27" s="511"/>
      <c r="K27" s="511"/>
      <c r="L27" s="511"/>
      <c r="M27" s="511"/>
      <c r="N27" s="511"/>
      <c r="O27" s="511"/>
      <c r="P27" s="511"/>
      <c r="Q27" s="511"/>
      <c r="R27" s="511"/>
      <c r="S27" s="511"/>
      <c r="T27" s="511"/>
      <c r="U27" s="515"/>
    </row>
    <row r="28" spans="1:21" x14ac:dyDescent="0.2">
      <c r="A28" s="519" t="s">
        <v>359</v>
      </c>
      <c r="B28" s="511"/>
      <c r="C28" s="522" t="s">
        <v>51</v>
      </c>
      <c r="D28" s="389"/>
      <c r="E28" s="928">
        <v>0.05</v>
      </c>
      <c r="F28" s="6">
        <f>+E28</f>
        <v>0.05</v>
      </c>
      <c r="G28" s="6">
        <f t="shared" si="2"/>
        <v>0.05</v>
      </c>
      <c r="H28" s="6">
        <f t="shared" si="2"/>
        <v>0.05</v>
      </c>
      <c r="I28" s="6">
        <f t="shared" si="2"/>
        <v>0.05</v>
      </c>
      <c r="J28" s="6">
        <f t="shared" si="2"/>
        <v>0.05</v>
      </c>
      <c r="K28" s="6">
        <f t="shared" si="2"/>
        <v>0.05</v>
      </c>
      <c r="L28" s="6">
        <f t="shared" si="2"/>
        <v>0.05</v>
      </c>
      <c r="M28" s="6">
        <f t="shared" si="2"/>
        <v>0.05</v>
      </c>
      <c r="N28" s="6">
        <f t="shared" si="2"/>
        <v>0.05</v>
      </c>
      <c r="O28" s="6">
        <f t="shared" si="2"/>
        <v>0.05</v>
      </c>
      <c r="P28" s="6">
        <f t="shared" si="2"/>
        <v>0.05</v>
      </c>
      <c r="Q28" s="6">
        <f t="shared" si="2"/>
        <v>0.05</v>
      </c>
      <c r="R28" s="6">
        <f t="shared" si="2"/>
        <v>0.05</v>
      </c>
      <c r="S28" s="6">
        <f t="shared" si="2"/>
        <v>0.05</v>
      </c>
      <c r="T28" s="6">
        <f t="shared" si="2"/>
        <v>0.05</v>
      </c>
      <c r="U28" s="515"/>
    </row>
    <row r="29" spans="1:21" x14ac:dyDescent="0.2">
      <c r="A29" s="519" t="s">
        <v>360</v>
      </c>
      <c r="B29" s="511"/>
      <c r="C29" s="522" t="s">
        <v>51</v>
      </c>
      <c r="D29" s="389"/>
      <c r="E29" s="928">
        <v>0.05</v>
      </c>
      <c r="F29" s="6">
        <f>+E29</f>
        <v>0.05</v>
      </c>
      <c r="G29" s="6">
        <f t="shared" si="2"/>
        <v>0.05</v>
      </c>
      <c r="H29" s="6">
        <f t="shared" si="2"/>
        <v>0.05</v>
      </c>
      <c r="I29" s="6">
        <f t="shared" si="2"/>
        <v>0.05</v>
      </c>
      <c r="J29" s="6">
        <f t="shared" si="2"/>
        <v>0.05</v>
      </c>
      <c r="K29" s="6">
        <f t="shared" si="2"/>
        <v>0.05</v>
      </c>
      <c r="L29" s="6">
        <f t="shared" si="2"/>
        <v>0.05</v>
      </c>
      <c r="M29" s="6">
        <f t="shared" si="2"/>
        <v>0.05</v>
      </c>
      <c r="N29" s="6">
        <f t="shared" si="2"/>
        <v>0.05</v>
      </c>
      <c r="O29" s="6">
        <f t="shared" si="2"/>
        <v>0.05</v>
      </c>
      <c r="P29" s="6">
        <f t="shared" si="2"/>
        <v>0.05</v>
      </c>
      <c r="Q29" s="6">
        <f t="shared" si="2"/>
        <v>0.05</v>
      </c>
      <c r="R29" s="6">
        <f t="shared" si="2"/>
        <v>0.05</v>
      </c>
      <c r="S29" s="6">
        <f t="shared" si="2"/>
        <v>0.05</v>
      </c>
      <c r="T29" s="6">
        <f t="shared" si="2"/>
        <v>0.05</v>
      </c>
      <c r="U29" s="515"/>
    </row>
    <row r="30" spans="1:21" x14ac:dyDescent="0.2">
      <c r="A30" s="519" t="s">
        <v>361</v>
      </c>
      <c r="B30" s="511"/>
      <c r="C30" s="522" t="s">
        <v>51</v>
      </c>
      <c r="D30" s="389"/>
      <c r="E30" s="929"/>
      <c r="F30" s="394"/>
      <c r="G30" s="394"/>
      <c r="H30" s="394"/>
      <c r="I30" s="394"/>
      <c r="J30" s="394"/>
      <c r="K30" s="394"/>
      <c r="L30" s="394"/>
      <c r="M30" s="394"/>
      <c r="N30" s="394"/>
      <c r="O30" s="394"/>
      <c r="P30" s="394"/>
      <c r="Q30" s="394"/>
      <c r="R30" s="394"/>
      <c r="S30" s="394"/>
      <c r="T30" s="394"/>
      <c r="U30" s="515"/>
    </row>
    <row r="31" spans="1:21" ht="16" hidden="1" thickBot="1" x14ac:dyDescent="0.25">
      <c r="A31" s="519" t="s">
        <v>392</v>
      </c>
      <c r="B31" s="511"/>
      <c r="C31" s="522"/>
      <c r="D31" s="495"/>
      <c r="E31" s="511"/>
      <c r="F31" s="511"/>
      <c r="G31" s="511"/>
      <c r="H31" s="511"/>
      <c r="I31" s="511"/>
      <c r="J31" s="511"/>
      <c r="K31" s="511"/>
      <c r="L31" s="511"/>
      <c r="M31" s="511"/>
      <c r="N31" s="511"/>
      <c r="O31" s="511"/>
      <c r="P31" s="511"/>
      <c r="Q31" s="511"/>
      <c r="R31" s="511"/>
      <c r="S31" s="511"/>
      <c r="T31" s="511"/>
      <c r="U31" s="515"/>
    </row>
    <row r="32" spans="1:21" ht="28.5" customHeight="1" thickBot="1" x14ac:dyDescent="0.25">
      <c r="A32" s="962" t="s">
        <v>343</v>
      </c>
      <c r="B32" s="963"/>
      <c r="C32" s="963"/>
      <c r="D32" s="524">
        <f>SUM(D24:D25)-SUM(D26:D31)</f>
        <v>0</v>
      </c>
      <c r="E32" s="511"/>
      <c r="F32" s="511"/>
      <c r="G32" s="511"/>
      <c r="H32" s="511"/>
      <c r="I32" s="511"/>
      <c r="J32" s="511"/>
      <c r="K32" s="511"/>
      <c r="L32" s="511"/>
      <c r="M32" s="511"/>
      <c r="N32" s="511"/>
      <c r="O32" s="511"/>
      <c r="P32" s="511"/>
      <c r="Q32" s="511"/>
      <c r="R32" s="511"/>
      <c r="S32" s="511"/>
      <c r="T32" s="511"/>
      <c r="U32" s="515"/>
    </row>
    <row r="33" spans="1:21" ht="16" thickTop="1" x14ac:dyDescent="0.2">
      <c r="A33" s="519"/>
      <c r="B33" s="511"/>
      <c r="C33" s="511"/>
      <c r="D33" s="930"/>
      <c r="E33" s="521"/>
      <c r="F33" s="511"/>
      <c r="G33" s="511"/>
      <c r="H33" s="511"/>
      <c r="I33" s="511"/>
      <c r="J33" s="511"/>
      <c r="K33" s="511"/>
      <c r="L33" s="511"/>
      <c r="M33" s="511"/>
      <c r="N33" s="511"/>
      <c r="O33" s="511"/>
      <c r="P33" s="511"/>
      <c r="Q33" s="511"/>
      <c r="R33" s="511"/>
      <c r="S33" s="511"/>
      <c r="T33" s="511"/>
      <c r="U33" s="515"/>
    </row>
    <row r="34" spans="1:21" x14ac:dyDescent="0.2">
      <c r="A34" s="977" t="s">
        <v>103</v>
      </c>
      <c r="B34" s="978"/>
      <c r="C34" s="979"/>
      <c r="D34" s="930"/>
      <c r="E34" s="521"/>
      <c r="F34" s="511"/>
      <c r="G34" s="511"/>
      <c r="H34" s="511"/>
      <c r="I34" s="511"/>
      <c r="J34" s="511"/>
      <c r="K34" s="511"/>
      <c r="L34" s="511"/>
      <c r="M34" s="511"/>
      <c r="N34" s="511"/>
      <c r="O34" s="511"/>
      <c r="P34" s="511"/>
      <c r="Q34" s="511"/>
      <c r="R34" s="511"/>
      <c r="S34" s="511"/>
      <c r="T34" s="511"/>
      <c r="U34" s="515"/>
    </row>
    <row r="35" spans="1:21" ht="19.5" customHeight="1" x14ac:dyDescent="0.2">
      <c r="A35" s="525" t="s">
        <v>104</v>
      </c>
      <c r="B35" s="511"/>
      <c r="C35" s="511"/>
      <c r="D35" s="511"/>
      <c r="E35" s="521"/>
      <c r="F35" s="511"/>
      <c r="G35" s="511"/>
      <c r="H35" s="511"/>
      <c r="I35" s="511"/>
      <c r="J35" s="511"/>
      <c r="K35" s="511"/>
      <c r="L35" s="511"/>
      <c r="M35" s="511"/>
      <c r="N35" s="511"/>
      <c r="O35" s="511"/>
      <c r="P35" s="511"/>
      <c r="Q35" s="511"/>
      <c r="R35" s="511"/>
      <c r="S35" s="511"/>
      <c r="T35" s="511"/>
      <c r="U35" s="515"/>
    </row>
    <row r="36" spans="1:21" ht="30" customHeight="1" x14ac:dyDescent="0.2">
      <c r="A36" s="506" t="s">
        <v>354</v>
      </c>
      <c r="B36" s="985" t="s">
        <v>353</v>
      </c>
      <c r="C36" s="986"/>
      <c r="D36" s="504" t="s">
        <v>341</v>
      </c>
      <c r="E36" s="48" t="s">
        <v>31</v>
      </c>
      <c r="F36" s="48" t="s">
        <v>32</v>
      </c>
      <c r="G36" s="48" t="s">
        <v>33</v>
      </c>
      <c r="H36" s="48" t="s">
        <v>34</v>
      </c>
      <c r="I36" s="48" t="s">
        <v>35</v>
      </c>
      <c r="J36" s="48" t="s">
        <v>36</v>
      </c>
      <c r="K36" s="48" t="s">
        <v>37</v>
      </c>
      <c r="L36" s="48" t="s">
        <v>38</v>
      </c>
      <c r="M36" s="48" t="s">
        <v>39</v>
      </c>
      <c r="N36" s="48" t="s">
        <v>40</v>
      </c>
      <c r="O36" s="48" t="s">
        <v>222</v>
      </c>
      <c r="P36" s="48" t="s">
        <v>305</v>
      </c>
      <c r="Q36" s="48" t="s">
        <v>306</v>
      </c>
      <c r="R36" s="48" t="s">
        <v>307</v>
      </c>
      <c r="S36" s="48" t="s">
        <v>308</v>
      </c>
      <c r="T36" s="48" t="s">
        <v>309</v>
      </c>
      <c r="U36" s="523"/>
    </row>
    <row r="37" spans="1:21" x14ac:dyDescent="0.2">
      <c r="A37" s="533" t="s">
        <v>366</v>
      </c>
      <c r="B37" s="960">
        <f>+B7</f>
        <v>0</v>
      </c>
      <c r="C37" s="961"/>
      <c r="D37" s="502">
        <f>+D5</f>
        <v>0</v>
      </c>
      <c r="E37" s="503">
        <f>+D37</f>
        <v>0</v>
      </c>
      <c r="F37" s="503">
        <f>+E37</f>
        <v>0</v>
      </c>
      <c r="G37" s="503">
        <f t="shared" ref="G37:T37" si="3">+F37</f>
        <v>0</v>
      </c>
      <c r="H37" s="503">
        <f t="shared" si="3"/>
        <v>0</v>
      </c>
      <c r="I37" s="503">
        <f t="shared" si="3"/>
        <v>0</v>
      </c>
      <c r="J37" s="503">
        <f t="shared" si="3"/>
        <v>0</v>
      </c>
      <c r="K37" s="503">
        <f t="shared" si="3"/>
        <v>0</v>
      </c>
      <c r="L37" s="503">
        <f t="shared" si="3"/>
        <v>0</v>
      </c>
      <c r="M37" s="503">
        <f t="shared" si="3"/>
        <v>0</v>
      </c>
      <c r="N37" s="503">
        <f t="shared" si="3"/>
        <v>0</v>
      </c>
      <c r="O37" s="503">
        <f t="shared" si="3"/>
        <v>0</v>
      </c>
      <c r="P37" s="503">
        <f t="shared" si="3"/>
        <v>0</v>
      </c>
      <c r="Q37" s="503">
        <f t="shared" si="3"/>
        <v>0</v>
      </c>
      <c r="R37" s="503">
        <f t="shared" si="3"/>
        <v>0</v>
      </c>
      <c r="S37" s="503">
        <f t="shared" si="3"/>
        <v>0</v>
      </c>
      <c r="T37" s="503">
        <f t="shared" si="3"/>
        <v>0</v>
      </c>
      <c r="U37" s="523"/>
    </row>
    <row r="38" spans="1:21" x14ac:dyDescent="0.2">
      <c r="A38" s="533"/>
      <c r="B38" s="960"/>
      <c r="C38" s="961"/>
      <c r="D38" s="459"/>
      <c r="E38" s="471">
        <f>+D38</f>
        <v>0</v>
      </c>
      <c r="F38" s="471">
        <f t="shared" ref="F38:T38" si="4">+E38</f>
        <v>0</v>
      </c>
      <c r="G38" s="471">
        <f t="shared" si="4"/>
        <v>0</v>
      </c>
      <c r="H38" s="471">
        <f t="shared" si="4"/>
        <v>0</v>
      </c>
      <c r="I38" s="471">
        <f t="shared" si="4"/>
        <v>0</v>
      </c>
      <c r="J38" s="471">
        <f t="shared" si="4"/>
        <v>0</v>
      </c>
      <c r="K38" s="471">
        <f t="shared" si="4"/>
        <v>0</v>
      </c>
      <c r="L38" s="471">
        <f t="shared" si="4"/>
        <v>0</v>
      </c>
      <c r="M38" s="471">
        <f t="shared" si="4"/>
        <v>0</v>
      </c>
      <c r="N38" s="471">
        <f t="shared" si="4"/>
        <v>0</v>
      </c>
      <c r="O38" s="471">
        <f t="shared" si="4"/>
        <v>0</v>
      </c>
      <c r="P38" s="471">
        <f t="shared" si="4"/>
        <v>0</v>
      </c>
      <c r="Q38" s="471">
        <f t="shared" si="4"/>
        <v>0</v>
      </c>
      <c r="R38" s="471">
        <f t="shared" si="4"/>
        <v>0</v>
      </c>
      <c r="S38" s="471">
        <f t="shared" si="4"/>
        <v>0</v>
      </c>
      <c r="T38" s="471">
        <f t="shared" si="4"/>
        <v>0</v>
      </c>
      <c r="U38" s="523"/>
    </row>
    <row r="39" spans="1:21" x14ac:dyDescent="0.2">
      <c r="A39" s="533"/>
      <c r="B39" s="960"/>
      <c r="C39" s="961"/>
      <c r="D39" s="459"/>
      <c r="E39" s="471">
        <f t="shared" ref="E39:T39" si="5">+D39</f>
        <v>0</v>
      </c>
      <c r="F39" s="471">
        <f t="shared" si="5"/>
        <v>0</v>
      </c>
      <c r="G39" s="471">
        <f t="shared" si="5"/>
        <v>0</v>
      </c>
      <c r="H39" s="471">
        <f t="shared" si="5"/>
        <v>0</v>
      </c>
      <c r="I39" s="471">
        <f t="shared" si="5"/>
        <v>0</v>
      </c>
      <c r="J39" s="471">
        <f t="shared" si="5"/>
        <v>0</v>
      </c>
      <c r="K39" s="471">
        <f t="shared" si="5"/>
        <v>0</v>
      </c>
      <c r="L39" s="471">
        <f t="shared" si="5"/>
        <v>0</v>
      </c>
      <c r="M39" s="471">
        <f t="shared" si="5"/>
        <v>0</v>
      </c>
      <c r="N39" s="471">
        <f t="shared" si="5"/>
        <v>0</v>
      </c>
      <c r="O39" s="471">
        <f t="shared" si="5"/>
        <v>0</v>
      </c>
      <c r="P39" s="471">
        <f t="shared" si="5"/>
        <v>0</v>
      </c>
      <c r="Q39" s="471">
        <f t="shared" si="5"/>
        <v>0</v>
      </c>
      <c r="R39" s="471">
        <f t="shared" si="5"/>
        <v>0</v>
      </c>
      <c r="S39" s="471">
        <f t="shared" si="5"/>
        <v>0</v>
      </c>
      <c r="T39" s="471">
        <f t="shared" si="5"/>
        <v>0</v>
      </c>
      <c r="U39" s="515"/>
    </row>
    <row r="40" spans="1:21" x14ac:dyDescent="0.2">
      <c r="A40" s="533"/>
      <c r="B40" s="960"/>
      <c r="C40" s="961"/>
      <c r="D40" s="459"/>
      <c r="E40" s="471">
        <f t="shared" ref="E40:T40" si="6">+D40</f>
        <v>0</v>
      </c>
      <c r="F40" s="471">
        <f t="shared" si="6"/>
        <v>0</v>
      </c>
      <c r="G40" s="471">
        <f t="shared" si="6"/>
        <v>0</v>
      </c>
      <c r="H40" s="471">
        <f t="shared" si="6"/>
        <v>0</v>
      </c>
      <c r="I40" s="471">
        <f t="shared" si="6"/>
        <v>0</v>
      </c>
      <c r="J40" s="471">
        <f t="shared" si="6"/>
        <v>0</v>
      </c>
      <c r="K40" s="471">
        <f t="shared" si="6"/>
        <v>0</v>
      </c>
      <c r="L40" s="471">
        <f t="shared" si="6"/>
        <v>0</v>
      </c>
      <c r="M40" s="471">
        <f t="shared" si="6"/>
        <v>0</v>
      </c>
      <c r="N40" s="471">
        <f t="shared" si="6"/>
        <v>0</v>
      </c>
      <c r="O40" s="471">
        <f t="shared" si="6"/>
        <v>0</v>
      </c>
      <c r="P40" s="471">
        <f t="shared" si="6"/>
        <v>0</v>
      </c>
      <c r="Q40" s="471">
        <f t="shared" si="6"/>
        <v>0</v>
      </c>
      <c r="R40" s="471">
        <f t="shared" si="6"/>
        <v>0</v>
      </c>
      <c r="S40" s="471">
        <f t="shared" si="6"/>
        <v>0</v>
      </c>
      <c r="T40" s="471">
        <f t="shared" si="6"/>
        <v>0</v>
      </c>
      <c r="U40" s="515"/>
    </row>
    <row r="41" spans="1:21" x14ac:dyDescent="0.2">
      <c r="A41" s="533"/>
      <c r="B41" s="960"/>
      <c r="C41" s="961"/>
      <c r="D41" s="459"/>
      <c r="E41" s="471">
        <f t="shared" ref="E41:T41" si="7">+D41</f>
        <v>0</v>
      </c>
      <c r="F41" s="471">
        <f t="shared" si="7"/>
        <v>0</v>
      </c>
      <c r="G41" s="471">
        <f t="shared" si="7"/>
        <v>0</v>
      </c>
      <c r="H41" s="471">
        <f t="shared" si="7"/>
        <v>0</v>
      </c>
      <c r="I41" s="471">
        <f t="shared" si="7"/>
        <v>0</v>
      </c>
      <c r="J41" s="471">
        <f t="shared" si="7"/>
        <v>0</v>
      </c>
      <c r="K41" s="471">
        <f t="shared" si="7"/>
        <v>0</v>
      </c>
      <c r="L41" s="471">
        <f t="shared" si="7"/>
        <v>0</v>
      </c>
      <c r="M41" s="471">
        <f t="shared" si="7"/>
        <v>0</v>
      </c>
      <c r="N41" s="471">
        <f t="shared" si="7"/>
        <v>0</v>
      </c>
      <c r="O41" s="471">
        <f t="shared" si="7"/>
        <v>0</v>
      </c>
      <c r="P41" s="471">
        <f t="shared" si="7"/>
        <v>0</v>
      </c>
      <c r="Q41" s="471">
        <f t="shared" si="7"/>
        <v>0</v>
      </c>
      <c r="R41" s="471">
        <f t="shared" si="7"/>
        <v>0</v>
      </c>
      <c r="S41" s="471">
        <f t="shared" si="7"/>
        <v>0</v>
      </c>
      <c r="T41" s="471">
        <f t="shared" si="7"/>
        <v>0</v>
      </c>
      <c r="U41" s="515"/>
    </row>
    <row r="42" spans="1:21" ht="21.75" customHeight="1" x14ac:dyDescent="0.2">
      <c r="A42" s="526" t="s">
        <v>342</v>
      </c>
      <c r="B42" s="527"/>
      <c r="C42" s="527"/>
      <c r="D42" s="528"/>
      <c r="E42" s="529"/>
      <c r="F42" s="530"/>
      <c r="G42" s="530"/>
      <c r="H42" s="530"/>
      <c r="I42" s="530"/>
      <c r="J42" s="530"/>
      <c r="K42" s="530"/>
      <c r="L42" s="530"/>
      <c r="M42" s="530"/>
      <c r="N42" s="530"/>
      <c r="O42" s="530"/>
      <c r="P42" s="530"/>
      <c r="Q42" s="530"/>
      <c r="R42" s="530"/>
      <c r="S42" s="530"/>
      <c r="T42" s="530"/>
      <c r="U42" s="515"/>
    </row>
    <row r="43" spans="1:21" ht="30" customHeight="1" x14ac:dyDescent="0.2">
      <c r="A43" s="506" t="s">
        <v>354</v>
      </c>
      <c r="B43" s="987" t="s">
        <v>344</v>
      </c>
      <c r="C43" s="988"/>
      <c r="D43" s="504" t="s">
        <v>341</v>
      </c>
      <c r="E43" s="48" t="s">
        <v>31</v>
      </c>
      <c r="F43" s="48" t="s">
        <v>32</v>
      </c>
      <c r="G43" s="48" t="s">
        <v>33</v>
      </c>
      <c r="H43" s="48" t="s">
        <v>34</v>
      </c>
      <c r="I43" s="48" t="s">
        <v>35</v>
      </c>
      <c r="J43" s="48" t="s">
        <v>36</v>
      </c>
      <c r="K43" s="48" t="s">
        <v>37</v>
      </c>
      <c r="L43" s="48" t="s">
        <v>38</v>
      </c>
      <c r="M43" s="48" t="s">
        <v>39</v>
      </c>
      <c r="N43" s="48" t="s">
        <v>40</v>
      </c>
      <c r="O43" s="48" t="s">
        <v>222</v>
      </c>
      <c r="P43" s="48" t="s">
        <v>305</v>
      </c>
      <c r="Q43" s="48" t="s">
        <v>306</v>
      </c>
      <c r="R43" s="48" t="s">
        <v>307</v>
      </c>
      <c r="S43" s="48" t="s">
        <v>308</v>
      </c>
      <c r="T43" s="48" t="s">
        <v>309</v>
      </c>
      <c r="U43" s="523"/>
    </row>
    <row r="44" spans="1:21" x14ac:dyDescent="0.2">
      <c r="A44" s="533"/>
      <c r="B44" s="960"/>
      <c r="C44" s="961"/>
      <c r="D44" s="502"/>
      <c r="E44" s="503">
        <f>+D44</f>
        <v>0</v>
      </c>
      <c r="F44" s="503">
        <f t="shared" ref="F44:T46" si="8">+E44</f>
        <v>0</v>
      </c>
      <c r="G44" s="503">
        <f t="shared" si="8"/>
        <v>0</v>
      </c>
      <c r="H44" s="503">
        <f t="shared" si="8"/>
        <v>0</v>
      </c>
      <c r="I44" s="503">
        <f t="shared" si="8"/>
        <v>0</v>
      </c>
      <c r="J44" s="503">
        <f t="shared" si="8"/>
        <v>0</v>
      </c>
      <c r="K44" s="503">
        <f t="shared" si="8"/>
        <v>0</v>
      </c>
      <c r="L44" s="503">
        <f t="shared" si="8"/>
        <v>0</v>
      </c>
      <c r="M44" s="503">
        <f t="shared" si="8"/>
        <v>0</v>
      </c>
      <c r="N44" s="503">
        <f t="shared" si="8"/>
        <v>0</v>
      </c>
      <c r="O44" s="503">
        <f t="shared" si="8"/>
        <v>0</v>
      </c>
      <c r="P44" s="503">
        <f t="shared" si="8"/>
        <v>0</v>
      </c>
      <c r="Q44" s="503">
        <f t="shared" si="8"/>
        <v>0</v>
      </c>
      <c r="R44" s="503">
        <f t="shared" si="8"/>
        <v>0</v>
      </c>
      <c r="S44" s="503">
        <f t="shared" si="8"/>
        <v>0</v>
      </c>
      <c r="T44" s="503">
        <f t="shared" si="8"/>
        <v>0</v>
      </c>
      <c r="U44" s="523"/>
    </row>
    <row r="45" spans="1:21" x14ac:dyDescent="0.2">
      <c r="A45" s="533"/>
      <c r="B45" s="960"/>
      <c r="C45" s="961"/>
      <c r="D45" s="459"/>
      <c r="E45" s="471">
        <f>+D45</f>
        <v>0</v>
      </c>
      <c r="F45" s="471">
        <f t="shared" si="8"/>
        <v>0</v>
      </c>
      <c r="G45" s="471">
        <f t="shared" si="8"/>
        <v>0</v>
      </c>
      <c r="H45" s="471">
        <f t="shared" si="8"/>
        <v>0</v>
      </c>
      <c r="I45" s="471">
        <f t="shared" si="8"/>
        <v>0</v>
      </c>
      <c r="J45" s="471">
        <f t="shared" si="8"/>
        <v>0</v>
      </c>
      <c r="K45" s="471">
        <f t="shared" si="8"/>
        <v>0</v>
      </c>
      <c r="L45" s="471">
        <f t="shared" si="8"/>
        <v>0</v>
      </c>
      <c r="M45" s="471">
        <f t="shared" si="8"/>
        <v>0</v>
      </c>
      <c r="N45" s="471">
        <f t="shared" si="8"/>
        <v>0</v>
      </c>
      <c r="O45" s="471">
        <f t="shared" si="8"/>
        <v>0</v>
      </c>
      <c r="P45" s="471">
        <f t="shared" si="8"/>
        <v>0</v>
      </c>
      <c r="Q45" s="471">
        <f t="shared" si="8"/>
        <v>0</v>
      </c>
      <c r="R45" s="471">
        <f t="shared" si="8"/>
        <v>0</v>
      </c>
      <c r="S45" s="471">
        <f t="shared" si="8"/>
        <v>0</v>
      </c>
      <c r="T45" s="471">
        <f t="shared" si="8"/>
        <v>0</v>
      </c>
      <c r="U45" s="523"/>
    </row>
    <row r="46" spans="1:21" x14ac:dyDescent="0.2">
      <c r="A46" s="533"/>
      <c r="B46" s="960"/>
      <c r="C46" s="961"/>
      <c r="D46" s="459"/>
      <c r="E46" s="471">
        <f>+D46</f>
        <v>0</v>
      </c>
      <c r="F46" s="471">
        <f t="shared" si="8"/>
        <v>0</v>
      </c>
      <c r="G46" s="471">
        <f t="shared" si="8"/>
        <v>0</v>
      </c>
      <c r="H46" s="471">
        <f t="shared" si="8"/>
        <v>0</v>
      </c>
      <c r="I46" s="471">
        <f t="shared" si="8"/>
        <v>0</v>
      </c>
      <c r="J46" s="471">
        <f t="shared" si="8"/>
        <v>0</v>
      </c>
      <c r="K46" s="471">
        <f t="shared" si="8"/>
        <v>0</v>
      </c>
      <c r="L46" s="471">
        <f t="shared" si="8"/>
        <v>0</v>
      </c>
      <c r="M46" s="471">
        <f t="shared" si="8"/>
        <v>0</v>
      </c>
      <c r="N46" s="471">
        <f t="shared" si="8"/>
        <v>0</v>
      </c>
      <c r="O46" s="471">
        <f t="shared" si="8"/>
        <v>0</v>
      </c>
      <c r="P46" s="471">
        <f t="shared" si="8"/>
        <v>0</v>
      </c>
      <c r="Q46" s="471">
        <f t="shared" si="8"/>
        <v>0</v>
      </c>
      <c r="R46" s="471">
        <f t="shared" si="8"/>
        <v>0</v>
      </c>
      <c r="S46" s="471">
        <f t="shared" si="8"/>
        <v>0</v>
      </c>
      <c r="T46" s="471">
        <f t="shared" si="8"/>
        <v>0</v>
      </c>
      <c r="U46" s="523"/>
    </row>
    <row r="47" spans="1:21" ht="26.25" customHeight="1" x14ac:dyDescent="0.2">
      <c r="A47" s="525" t="s">
        <v>108</v>
      </c>
      <c r="B47" s="513"/>
      <c r="C47" s="513"/>
      <c r="D47" s="511"/>
      <c r="E47" s="521"/>
      <c r="F47" s="511"/>
      <c r="G47" s="511"/>
      <c r="H47" s="511"/>
      <c r="I47" s="511"/>
      <c r="J47" s="511"/>
      <c r="K47" s="511"/>
      <c r="L47" s="511"/>
      <c r="M47" s="511"/>
      <c r="N47" s="511"/>
      <c r="O47" s="511"/>
      <c r="P47" s="511"/>
      <c r="Q47" s="511"/>
      <c r="R47" s="511"/>
      <c r="S47" s="511"/>
      <c r="T47" s="530"/>
      <c r="U47" s="515"/>
    </row>
    <row r="48" spans="1:21" ht="36" customHeight="1" x14ac:dyDescent="0.2">
      <c r="A48" s="949" t="s">
        <v>108</v>
      </c>
      <c r="B48" s="950"/>
      <c r="C48" s="950"/>
      <c r="D48" s="950"/>
      <c r="E48" s="951"/>
      <c r="F48" s="952" t="s">
        <v>110</v>
      </c>
      <c r="G48" s="952"/>
      <c r="H48" s="969" t="s">
        <v>111</v>
      </c>
      <c r="I48" s="950"/>
      <c r="J48" s="951"/>
      <c r="K48" s="969" t="s">
        <v>112</v>
      </c>
      <c r="L48" s="951"/>
      <c r="M48" s="505" t="s">
        <v>113</v>
      </c>
      <c r="N48" s="531"/>
      <c r="O48" s="531"/>
      <c r="P48" s="531"/>
      <c r="Q48" s="531"/>
      <c r="R48" s="531"/>
      <c r="S48" s="531"/>
      <c r="T48" s="531"/>
      <c r="U48" s="515"/>
    </row>
    <row r="49" spans="1:21" ht="16" x14ac:dyDescent="0.2">
      <c r="A49" s="953"/>
      <c r="B49" s="954"/>
      <c r="C49" s="954"/>
      <c r="D49" s="955"/>
      <c r="E49" s="955"/>
      <c r="F49" s="956"/>
      <c r="G49" s="956"/>
      <c r="H49" s="970"/>
      <c r="I49" s="971"/>
      <c r="J49" s="972"/>
      <c r="K49" s="967"/>
      <c r="L49" s="968"/>
      <c r="M49" s="413"/>
      <c r="N49" s="531"/>
      <c r="O49" s="531"/>
      <c r="P49" s="531"/>
      <c r="Q49" s="531"/>
      <c r="R49" s="531"/>
      <c r="S49" s="531"/>
      <c r="T49" s="531"/>
      <c r="U49" s="515"/>
    </row>
    <row r="50" spans="1:21" ht="16" x14ac:dyDescent="0.2">
      <c r="A50" s="957"/>
      <c r="B50" s="958"/>
      <c r="C50" s="958"/>
      <c r="D50" s="959"/>
      <c r="E50" s="959"/>
      <c r="F50" s="948"/>
      <c r="G50" s="948"/>
      <c r="H50" s="964"/>
      <c r="I50" s="965"/>
      <c r="J50" s="966"/>
      <c r="K50" s="967"/>
      <c r="L50" s="968"/>
      <c r="M50" s="414"/>
      <c r="N50" s="531"/>
      <c r="O50" s="531"/>
      <c r="P50" s="531"/>
      <c r="Q50" s="531"/>
      <c r="R50" s="531"/>
      <c r="S50" s="531"/>
      <c r="T50" s="531"/>
      <c r="U50" s="515"/>
    </row>
    <row r="51" spans="1:21" ht="16" x14ac:dyDescent="0.2">
      <c r="A51" s="982"/>
      <c r="B51" s="983"/>
      <c r="C51" s="983"/>
      <c r="D51" s="984"/>
      <c r="E51" s="984"/>
      <c r="F51" s="948"/>
      <c r="G51" s="948"/>
      <c r="H51" s="964"/>
      <c r="I51" s="965"/>
      <c r="J51" s="966"/>
      <c r="K51" s="967"/>
      <c r="L51" s="968"/>
      <c r="M51" s="414"/>
      <c r="N51" s="531"/>
      <c r="O51" s="531"/>
      <c r="P51" s="531"/>
      <c r="Q51" s="531"/>
      <c r="R51" s="531"/>
      <c r="S51" s="531"/>
      <c r="T51" s="531"/>
      <c r="U51" s="515"/>
    </row>
    <row r="52" spans="1:21" x14ac:dyDescent="0.2">
      <c r="A52" s="532" t="s">
        <v>114</v>
      </c>
      <c r="B52" s="511"/>
      <c r="C52" s="511"/>
      <c r="D52" s="511"/>
      <c r="E52" s="532"/>
      <c r="F52" s="511"/>
      <c r="G52" s="511"/>
      <c r="H52" s="511"/>
      <c r="I52" s="511"/>
      <c r="J52" s="511"/>
      <c r="K52" s="511"/>
      <c r="L52" s="511"/>
      <c r="M52" s="511"/>
      <c r="N52" s="511"/>
      <c r="O52" s="511"/>
      <c r="P52" s="511"/>
      <c r="Q52" s="511"/>
      <c r="R52" s="511"/>
      <c r="S52" s="511"/>
      <c r="T52" s="511"/>
      <c r="U52" s="515"/>
    </row>
    <row r="53" spans="1:21" ht="32" x14ac:dyDescent="0.2">
      <c r="A53" s="980" t="s">
        <v>115</v>
      </c>
      <c r="B53" s="981"/>
      <c r="C53" s="981"/>
      <c r="D53" s="501" t="s">
        <v>345</v>
      </c>
      <c r="E53" s="48" t="s">
        <v>31</v>
      </c>
      <c r="F53" s="48" t="s">
        <v>32</v>
      </c>
      <c r="G53" s="48" t="s">
        <v>33</v>
      </c>
      <c r="H53" s="48" t="s">
        <v>34</v>
      </c>
      <c r="I53" s="48" t="s">
        <v>35</v>
      </c>
      <c r="J53" s="48" t="s">
        <v>36</v>
      </c>
      <c r="K53" s="48" t="s">
        <v>37</v>
      </c>
      <c r="L53" s="48" t="s">
        <v>38</v>
      </c>
      <c r="M53" s="48" t="s">
        <v>39</v>
      </c>
      <c r="N53" s="48" t="s">
        <v>40</v>
      </c>
      <c r="O53" s="48" t="s">
        <v>222</v>
      </c>
      <c r="P53" s="48" t="s">
        <v>305</v>
      </c>
      <c r="Q53" s="48" t="s">
        <v>306</v>
      </c>
      <c r="R53" s="48" t="s">
        <v>307</v>
      </c>
      <c r="S53" s="48" t="s">
        <v>308</v>
      </c>
      <c r="T53" s="48" t="s">
        <v>309</v>
      </c>
      <c r="U53" s="515"/>
    </row>
    <row r="54" spans="1:21" ht="21.75" customHeight="1" x14ac:dyDescent="0.2">
      <c r="A54" s="974"/>
      <c r="B54" s="975"/>
      <c r="C54" s="976"/>
      <c r="D54" s="411"/>
      <c r="E54" s="411"/>
      <c r="F54" s="411"/>
      <c r="G54" s="411"/>
      <c r="H54" s="411"/>
      <c r="I54" s="411"/>
      <c r="J54" s="411"/>
      <c r="K54" s="411"/>
      <c r="L54" s="411"/>
      <c r="M54" s="411"/>
      <c r="N54" s="411"/>
      <c r="O54" s="411"/>
      <c r="P54" s="411"/>
      <c r="Q54" s="411"/>
      <c r="R54" s="411"/>
      <c r="S54" s="411"/>
      <c r="T54" s="411"/>
      <c r="U54" s="515"/>
    </row>
    <row r="55" spans="1:21" ht="21.75" customHeight="1" x14ac:dyDescent="0.2">
      <c r="A55" s="974"/>
      <c r="B55" s="975"/>
      <c r="C55" s="976"/>
      <c r="D55" s="411"/>
      <c r="E55" s="411"/>
      <c r="F55" s="411"/>
      <c r="G55" s="411"/>
      <c r="H55" s="411"/>
      <c r="I55" s="411"/>
      <c r="J55" s="411"/>
      <c r="K55" s="411"/>
      <c r="L55" s="411"/>
      <c r="M55" s="411"/>
      <c r="N55" s="411"/>
      <c r="O55" s="411"/>
      <c r="P55" s="411"/>
      <c r="Q55" s="411"/>
      <c r="R55" s="411"/>
      <c r="S55" s="411"/>
      <c r="T55" s="411"/>
      <c r="U55" s="515"/>
    </row>
    <row r="56" spans="1:21" ht="21.75" customHeight="1" x14ac:dyDescent="0.2">
      <c r="A56" s="974"/>
      <c r="B56" s="975"/>
      <c r="C56" s="976"/>
      <c r="D56" s="411"/>
      <c r="E56" s="411"/>
      <c r="F56" s="411"/>
      <c r="G56" s="411"/>
      <c r="H56" s="411"/>
      <c r="I56" s="411"/>
      <c r="J56" s="411"/>
      <c r="K56" s="411"/>
      <c r="L56" s="411"/>
      <c r="M56" s="411"/>
      <c r="N56" s="411"/>
      <c r="O56" s="411"/>
      <c r="P56" s="411"/>
      <c r="Q56" s="411"/>
      <c r="R56" s="411"/>
      <c r="S56" s="411"/>
      <c r="T56" s="411"/>
      <c r="U56" s="515"/>
    </row>
    <row r="58" spans="1:21" ht="17" thickBot="1" x14ac:dyDescent="0.25">
      <c r="A58" s="660" t="s">
        <v>282</v>
      </c>
      <c r="B58" s="706"/>
      <c r="C58" s="706"/>
      <c r="D58" s="706"/>
      <c r="E58" s="706"/>
      <c r="F58" s="706"/>
      <c r="G58" s="700"/>
      <c r="H58" s="706"/>
      <c r="I58" s="700"/>
      <c r="J58" s="700"/>
      <c r="K58" s="700"/>
      <c r="L58" s="700"/>
      <c r="M58" s="700"/>
      <c r="N58" s="700"/>
      <c r="O58" s="700"/>
      <c r="P58" s="700"/>
    </row>
    <row r="59" spans="1:21" x14ac:dyDescent="0.2">
      <c r="A59" s="938"/>
      <c r="B59" s="939"/>
      <c r="C59" s="939"/>
      <c r="D59" s="939"/>
      <c r="E59" s="939"/>
      <c r="F59" s="939"/>
      <c r="G59" s="939"/>
      <c r="H59" s="939"/>
      <c r="I59" s="939"/>
      <c r="J59" s="939"/>
      <c r="K59" s="939"/>
      <c r="L59" s="939"/>
      <c r="M59" s="939"/>
      <c r="N59" s="939"/>
      <c r="O59" s="939"/>
      <c r="P59" s="940"/>
    </row>
    <row r="60" spans="1:21" ht="16" thickBot="1" x14ac:dyDescent="0.25">
      <c r="A60" s="941"/>
      <c r="B60" s="942"/>
      <c r="C60" s="942"/>
      <c r="D60" s="942"/>
      <c r="E60" s="942"/>
      <c r="F60" s="942"/>
      <c r="G60" s="942"/>
      <c r="H60" s="942"/>
      <c r="I60" s="942"/>
      <c r="J60" s="942"/>
      <c r="K60" s="942"/>
      <c r="L60" s="942"/>
      <c r="M60" s="942"/>
      <c r="N60" s="942"/>
      <c r="O60" s="942"/>
      <c r="P60" s="943"/>
    </row>
  </sheetData>
  <sheetProtection selectLockedCells="1"/>
  <mergeCells count="38">
    <mergeCell ref="B8:D8"/>
    <mergeCell ref="A56:C56"/>
    <mergeCell ref="A34:C34"/>
    <mergeCell ref="A53:C53"/>
    <mergeCell ref="A54:C54"/>
    <mergeCell ref="A55:C55"/>
    <mergeCell ref="A51:E51"/>
    <mergeCell ref="B36:C36"/>
    <mergeCell ref="B37:C37"/>
    <mergeCell ref="B38:C38"/>
    <mergeCell ref="B39:C39"/>
    <mergeCell ref="B43:C43"/>
    <mergeCell ref="H51:J51"/>
    <mergeCell ref="K50:L50"/>
    <mergeCell ref="K51:L51"/>
    <mergeCell ref="H48:J48"/>
    <mergeCell ref="B44:C44"/>
    <mergeCell ref="B45:C45"/>
    <mergeCell ref="K48:L48"/>
    <mergeCell ref="H49:J49"/>
    <mergeCell ref="K49:L49"/>
    <mergeCell ref="H50:J50"/>
    <mergeCell ref="A59:P60"/>
    <mergeCell ref="B3:D3"/>
    <mergeCell ref="B4:D4"/>
    <mergeCell ref="B10:D10"/>
    <mergeCell ref="B9:D9"/>
    <mergeCell ref="F51:G51"/>
    <mergeCell ref="A48:E48"/>
    <mergeCell ref="F48:G48"/>
    <mergeCell ref="A49:E49"/>
    <mergeCell ref="F49:G49"/>
    <mergeCell ref="A50:E50"/>
    <mergeCell ref="F50:G50"/>
    <mergeCell ref="B46:C46"/>
    <mergeCell ref="B40:C40"/>
    <mergeCell ref="B41:C41"/>
    <mergeCell ref="A32:C32"/>
  </mergeCells>
  <dataValidations count="1">
    <dataValidation type="list" allowBlank="1" showInputMessage="1" showErrorMessage="1" sqref="E23" xr:uid="{00000000-0002-0000-0100-000001000000}">
      <formula1>"Anotar el % de crecimiento en cada año,Anotar el % de disminución en cada año"</formula1>
    </dataValidation>
  </dataValidation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3592A91F-C637-4D4D-AB57-B274B1418C66}">
          <x14:formula1>
            <xm:f>Tabla!$A$2:$A$8</xm:f>
          </x14:formula1>
          <xm:sqref>B8</xm:sqref>
        </x14:dataValidation>
        <x14:dataValidation type="list" allowBlank="1" showInputMessage="1" showErrorMessage="1" xr:uid="{0B8E5C98-81F3-43E1-B8C5-97FE6046DA05}">
          <x14:formula1>
            <xm:f>Tabla!$A$21:$A$22</xm:f>
          </x14:formula1>
          <xm:sqref>D7</xm:sqref>
        </x14:dataValidation>
        <x14:dataValidation type="list" allowBlank="1" showInputMessage="1" showErrorMessage="1" xr:uid="{5E6F8EE6-725D-4029-A7AC-EE9707DE176B}">
          <x14:formula1>
            <xm:f>Tabla!$A$15:$A$17</xm:f>
          </x14:formula1>
          <xm:sqref>B10</xm:sqref>
        </x14:dataValidation>
        <x14:dataValidation type="list" allowBlank="1" showInputMessage="1" showErrorMessage="1" xr:uid="{5394217E-7EE9-4E31-9579-52C9264DCBD5}">
          <x14:formula1>
            <xm:f>Tabla!$A$36:$A$37</xm:f>
          </x14:formula1>
          <xm:sqref>B9:D9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2D98A-F332-4653-903B-FC0B22199D7C}">
  <sheetPr codeName="Hoja12"/>
  <dimension ref="A1:AN276"/>
  <sheetViews>
    <sheetView showGridLines="0" zoomScale="85" zoomScaleNormal="85" workbookViewId="0"/>
  </sheetViews>
  <sheetFormatPr baseColWidth="10" defaultColWidth="11.5" defaultRowHeight="15" x14ac:dyDescent="0.2"/>
  <cols>
    <col min="1" max="1" width="3.83203125" style="239" customWidth="1"/>
    <col min="2" max="3" width="3.6640625" style="239" customWidth="1"/>
    <col min="4" max="4" width="15" style="255" customWidth="1"/>
    <col min="5" max="5" width="13.1640625" style="255" customWidth="1"/>
    <col min="6" max="9" width="11" style="255" customWidth="1"/>
    <col min="10" max="10" width="9.6640625" style="239" customWidth="1"/>
    <col min="11" max="12" width="11" style="239" customWidth="1"/>
    <col min="13" max="14" width="11.5" style="239" customWidth="1"/>
    <col min="15" max="20" width="7.83203125" style="239" bestFit="1" customWidth="1"/>
    <col min="21" max="21" width="4.83203125" style="239" customWidth="1"/>
    <col min="22" max="37" width="3.6640625" style="239" customWidth="1"/>
    <col min="38" max="16384" width="11.5" style="239"/>
  </cols>
  <sheetData>
    <row r="1" spans="1:37" ht="19" x14ac:dyDescent="0.2">
      <c r="B1" s="534"/>
      <c r="C1" s="1010" t="s">
        <v>206</v>
      </c>
      <c r="D1" s="1010"/>
      <c r="E1" s="1010"/>
      <c r="F1" s="1010"/>
      <c r="G1" s="1010"/>
      <c r="H1" s="1010"/>
      <c r="I1" s="1010"/>
      <c r="J1" s="1010"/>
      <c r="K1" s="1010"/>
      <c r="L1" s="1010"/>
      <c r="M1" s="1010"/>
      <c r="N1" s="1010"/>
      <c r="O1" s="1010"/>
      <c r="P1" s="1010"/>
      <c r="Q1" s="1010"/>
      <c r="R1" s="1010"/>
      <c r="S1" s="1010"/>
      <c r="T1" s="1010"/>
      <c r="U1" s="1010"/>
      <c r="V1" s="534"/>
    </row>
    <row r="2" spans="1:37" ht="21" x14ac:dyDescent="0.25">
      <c r="B2" s="597"/>
      <c r="C2" s="598"/>
      <c r="D2" s="1012" t="s">
        <v>218</v>
      </c>
      <c r="E2" s="1012"/>
      <c r="F2" s="1012"/>
      <c r="G2" s="1012"/>
      <c r="H2" s="1012"/>
      <c r="I2" s="1012"/>
      <c r="J2" s="1012"/>
      <c r="K2" s="1012"/>
      <c r="L2" s="1012"/>
      <c r="M2" s="1012"/>
      <c r="N2" s="1012"/>
      <c r="O2" s="1012"/>
      <c r="P2" s="599"/>
      <c r="Q2" s="599"/>
      <c r="R2" s="599"/>
      <c r="S2" s="599"/>
      <c r="T2" s="599"/>
      <c r="U2" s="598"/>
      <c r="V2" s="597"/>
    </row>
    <row r="3" spans="1:37" s="571" customFormat="1" ht="20" thickBot="1" x14ac:dyDescent="0.3">
      <c r="A3" s="570"/>
      <c r="B3" s="593"/>
      <c r="C3" s="1013" t="s">
        <v>62</v>
      </c>
      <c r="D3" s="1013"/>
      <c r="E3" s="1013"/>
      <c r="F3" s="1013"/>
      <c r="G3" s="1013"/>
      <c r="H3" s="1013"/>
      <c r="I3" s="1013"/>
      <c r="J3" s="1013"/>
      <c r="K3" s="1013"/>
      <c r="L3" s="1013"/>
      <c r="M3" s="1013"/>
      <c r="N3" s="1013"/>
      <c r="O3" s="1013"/>
      <c r="P3" s="594"/>
      <c r="Q3" s="895"/>
      <c r="R3" s="895"/>
      <c r="S3" s="895"/>
      <c r="T3" s="895"/>
      <c r="U3" s="593"/>
      <c r="V3" s="593"/>
      <c r="W3" s="570"/>
      <c r="X3" s="570"/>
      <c r="Y3" s="570"/>
      <c r="Z3" s="570"/>
      <c r="AA3" s="570"/>
      <c r="AB3" s="570"/>
      <c r="AC3" s="570"/>
      <c r="AD3" s="570"/>
      <c r="AE3" s="570"/>
      <c r="AF3" s="570"/>
      <c r="AG3" s="570"/>
      <c r="AH3" s="570"/>
      <c r="AI3" s="570"/>
      <c r="AJ3" s="570"/>
      <c r="AK3" s="570"/>
    </row>
    <row r="4" spans="1:37" s="245" customFormat="1" ht="20" thickTop="1" x14ac:dyDescent="0.25">
      <c r="B4" s="535"/>
      <c r="C4" s="536"/>
      <c r="D4" s="537" t="s">
        <v>223</v>
      </c>
      <c r="E4" s="536"/>
      <c r="F4" s="536"/>
      <c r="G4" s="538"/>
      <c r="H4" s="538"/>
      <c r="I4" s="539"/>
      <c r="J4" s="539"/>
      <c r="K4" s="539"/>
      <c r="L4" s="540"/>
      <c r="M4" s="540"/>
      <c r="N4" s="540"/>
      <c r="O4" s="540"/>
      <c r="P4" s="540"/>
      <c r="Q4" s="540"/>
      <c r="R4" s="540"/>
      <c r="S4" s="540"/>
      <c r="T4" s="540"/>
      <c r="U4" s="541"/>
      <c r="V4" s="542"/>
    </row>
    <row r="5" spans="1:37" s="245" customFormat="1" ht="10.5" customHeight="1" thickBot="1" x14ac:dyDescent="0.25">
      <c r="B5" s="543"/>
      <c r="C5" s="544"/>
      <c r="D5" s="545"/>
      <c r="E5" s="546"/>
      <c r="F5" s="546"/>
      <c r="G5" s="546"/>
      <c r="H5" s="546"/>
      <c r="I5" s="545"/>
      <c r="J5" s="547"/>
      <c r="K5" s="547"/>
      <c r="L5" s="547"/>
      <c r="M5" s="547"/>
      <c r="N5" s="547"/>
      <c r="O5" s="547"/>
      <c r="P5" s="547"/>
      <c r="Q5" s="547"/>
      <c r="R5" s="547"/>
      <c r="S5" s="547"/>
      <c r="T5" s="547"/>
      <c r="U5" s="547"/>
      <c r="V5" s="548"/>
    </row>
    <row r="6" spans="1:37" s="245" customFormat="1" ht="18" thickBot="1" x14ac:dyDescent="0.25">
      <c r="B6" s="543"/>
      <c r="C6" s="635" t="s">
        <v>369</v>
      </c>
      <c r="D6" s="565" t="s">
        <v>225</v>
      </c>
      <c r="E6" s="566"/>
      <c r="F6" s="566"/>
      <c r="G6" s="566"/>
      <c r="H6" s="566"/>
      <c r="I6" s="565"/>
      <c r="J6" s="568"/>
      <c r="K6" s="568"/>
      <c r="L6" s="568"/>
      <c r="M6" s="568"/>
      <c r="N6" s="568"/>
      <c r="O6" s="568"/>
      <c r="P6" s="568"/>
      <c r="Q6" s="568"/>
      <c r="R6" s="568"/>
      <c r="S6" s="568"/>
      <c r="T6" s="568"/>
      <c r="U6" s="547"/>
      <c r="V6" s="548"/>
    </row>
    <row r="7" spans="1:37" s="245" customFormat="1" ht="23.25" customHeight="1" thickBot="1" x14ac:dyDescent="0.25">
      <c r="B7" s="543"/>
      <c r="C7" s="544"/>
      <c r="D7" s="586" t="s">
        <v>226</v>
      </c>
      <c r="E7" s="587"/>
      <c r="F7" s="587"/>
      <c r="G7" s="587"/>
      <c r="H7" s="587"/>
      <c r="I7" s="892"/>
      <c r="J7" s="903" t="s">
        <v>227</v>
      </c>
      <c r="K7" s="904"/>
      <c r="L7" s="904"/>
      <c r="M7" s="904"/>
      <c r="N7" s="904"/>
      <c r="O7" s="1014"/>
      <c r="P7" s="1015"/>
      <c r="Q7" s="547"/>
      <c r="R7" s="547"/>
      <c r="S7" s="547"/>
      <c r="T7" s="547"/>
      <c r="U7" s="547"/>
      <c r="V7" s="548"/>
    </row>
    <row r="8" spans="1:37" s="245" customFormat="1" ht="43.5" customHeight="1" thickBot="1" x14ac:dyDescent="0.25">
      <c r="B8" s="543"/>
      <c r="C8" s="544"/>
      <c r="D8" s="1020"/>
      <c r="E8" s="1021"/>
      <c r="F8" s="1021"/>
      <c r="G8" s="1021"/>
      <c r="H8" s="1021"/>
      <c r="I8" s="1022"/>
      <c r="J8" s="1020"/>
      <c r="K8" s="1021"/>
      <c r="L8" s="1021"/>
      <c r="M8" s="1021"/>
      <c r="N8" s="1021"/>
      <c r="O8" s="1021"/>
      <c r="P8" s="1022"/>
      <c r="Q8" s="547"/>
      <c r="R8" s="547"/>
      <c r="S8" s="547"/>
      <c r="T8" s="547"/>
      <c r="U8" s="547"/>
      <c r="V8" s="548"/>
    </row>
    <row r="9" spans="1:37" s="245" customFormat="1" ht="11.25" customHeight="1" x14ac:dyDescent="0.2">
      <c r="B9" s="543"/>
      <c r="C9" s="544"/>
      <c r="D9" s="545"/>
      <c r="E9" s="546"/>
      <c r="F9" s="546"/>
      <c r="G9" s="546"/>
      <c r="H9" s="546"/>
      <c r="I9" s="545"/>
      <c r="J9" s="547"/>
      <c r="K9" s="547"/>
      <c r="L9" s="547"/>
      <c r="M9" s="547"/>
      <c r="N9" s="547"/>
      <c r="O9" s="547"/>
      <c r="P9" s="547"/>
      <c r="Q9" s="547"/>
      <c r="R9" s="547"/>
      <c r="S9" s="547"/>
      <c r="T9" s="547"/>
      <c r="U9" s="547"/>
      <c r="V9" s="548"/>
    </row>
    <row r="10" spans="1:37" s="245" customFormat="1" ht="16" x14ac:dyDescent="0.2">
      <c r="B10" s="543"/>
      <c r="C10" s="544"/>
      <c r="D10" s="565" t="s">
        <v>228</v>
      </c>
      <c r="E10" s="566"/>
      <c r="F10" s="566"/>
      <c r="G10" s="566"/>
      <c r="H10" s="566"/>
      <c r="I10" s="565"/>
      <c r="J10" s="567"/>
      <c r="K10" s="567"/>
      <c r="L10" s="568"/>
      <c r="M10" s="568"/>
      <c r="N10" s="568"/>
      <c r="O10" s="568"/>
      <c r="P10" s="568"/>
      <c r="Q10" s="568"/>
      <c r="R10" s="568"/>
      <c r="S10" s="568"/>
      <c r="T10" s="568"/>
      <c r="U10" s="547"/>
      <c r="V10" s="548"/>
    </row>
    <row r="11" spans="1:37" s="245" customFormat="1" ht="17" thickBot="1" x14ac:dyDescent="0.25">
      <c r="B11" s="543"/>
      <c r="C11" s="544"/>
      <c r="D11" s="560" t="s">
        <v>229</v>
      </c>
      <c r="E11" s="546"/>
      <c r="F11" s="546"/>
      <c r="G11" s="546"/>
      <c r="H11" s="546"/>
      <c r="I11" s="545"/>
      <c r="J11" s="547"/>
      <c r="K11" s="547"/>
      <c r="L11" s="547"/>
      <c r="M11" s="547"/>
      <c r="N11" s="547"/>
      <c r="O11" s="547"/>
      <c r="P11" s="547"/>
      <c r="Q11" s="547"/>
      <c r="R11" s="547"/>
      <c r="S11" s="547"/>
      <c r="T11" s="547"/>
      <c r="U11" s="547"/>
      <c r="V11" s="548"/>
    </row>
    <row r="12" spans="1:37" s="245" customFormat="1" ht="35" thickBot="1" x14ac:dyDescent="0.25">
      <c r="B12" s="543"/>
      <c r="C12" s="544"/>
      <c r="D12" s="561" t="s">
        <v>29</v>
      </c>
      <c r="E12" s="562" t="s">
        <v>30</v>
      </c>
      <c r="F12" s="562" t="s">
        <v>31</v>
      </c>
      <c r="G12" s="562" t="s">
        <v>32</v>
      </c>
      <c r="H12" s="562" t="s">
        <v>33</v>
      </c>
      <c r="I12" s="562" t="s">
        <v>34</v>
      </c>
      <c r="J12" s="562" t="s">
        <v>35</v>
      </c>
      <c r="K12" s="562" t="s">
        <v>36</v>
      </c>
      <c r="L12" s="562" t="s">
        <v>37</v>
      </c>
      <c r="M12" s="562" t="s">
        <v>38</v>
      </c>
      <c r="N12" s="562" t="s">
        <v>39</v>
      </c>
      <c r="O12" s="563" t="s">
        <v>40</v>
      </c>
      <c r="P12" s="564" t="s">
        <v>222</v>
      </c>
      <c r="Q12" s="562" t="s">
        <v>305</v>
      </c>
      <c r="R12" s="563" t="s">
        <v>306</v>
      </c>
      <c r="S12" s="564" t="s">
        <v>307</v>
      </c>
      <c r="T12" s="562" t="s">
        <v>308</v>
      </c>
      <c r="U12" s="547"/>
      <c r="V12" s="548"/>
    </row>
    <row r="13" spans="1:37" s="245" customFormat="1" ht="18.75" customHeight="1" x14ac:dyDescent="0.2">
      <c r="B13" s="543"/>
      <c r="C13" s="550">
        <v>1</v>
      </c>
      <c r="D13" s="453"/>
      <c r="E13" s="399"/>
      <c r="F13" s="399"/>
      <c r="G13" s="399"/>
      <c r="H13" s="399"/>
      <c r="I13" s="399"/>
      <c r="J13" s="399"/>
      <c r="K13" s="399"/>
      <c r="L13" s="399"/>
      <c r="M13" s="399"/>
      <c r="N13" s="399"/>
      <c r="O13" s="399"/>
      <c r="P13" s="399"/>
      <c r="Q13" s="399"/>
      <c r="R13" s="399"/>
      <c r="S13" s="399"/>
      <c r="T13" s="399"/>
      <c r="U13" s="547"/>
      <c r="V13" s="548"/>
    </row>
    <row r="14" spans="1:37" s="245" customFormat="1" ht="18.75" customHeight="1" x14ac:dyDescent="0.2">
      <c r="B14" s="543"/>
      <c r="C14" s="550">
        <v>2</v>
      </c>
      <c r="D14" s="453"/>
      <c r="E14" s="399"/>
      <c r="F14" s="399"/>
      <c r="G14" s="399"/>
      <c r="H14" s="399"/>
      <c r="I14" s="399"/>
      <c r="J14" s="399"/>
      <c r="K14" s="399"/>
      <c r="L14" s="399"/>
      <c r="M14" s="399"/>
      <c r="N14" s="399"/>
      <c r="O14" s="399"/>
      <c r="P14" s="399"/>
      <c r="Q14" s="399"/>
      <c r="R14" s="399"/>
      <c r="S14" s="399"/>
      <c r="T14" s="399"/>
      <c r="U14" s="547"/>
      <c r="V14" s="548"/>
    </row>
    <row r="15" spans="1:37" s="245" customFormat="1" ht="18.75" customHeight="1" x14ac:dyDescent="0.2">
      <c r="B15" s="543"/>
      <c r="C15" s="550">
        <v>3</v>
      </c>
      <c r="D15" s="453"/>
      <c r="E15" s="399"/>
      <c r="F15" s="399"/>
      <c r="G15" s="399"/>
      <c r="H15" s="399"/>
      <c r="I15" s="399"/>
      <c r="J15" s="399"/>
      <c r="K15" s="399"/>
      <c r="L15" s="399"/>
      <c r="M15" s="399"/>
      <c r="N15" s="399"/>
      <c r="O15" s="399"/>
      <c r="P15" s="399"/>
      <c r="Q15" s="399"/>
      <c r="R15" s="399"/>
      <c r="S15" s="399"/>
      <c r="T15" s="399"/>
      <c r="U15" s="547"/>
      <c r="V15" s="548"/>
    </row>
    <row r="16" spans="1:37" s="245" customFormat="1" ht="23.25" customHeight="1" x14ac:dyDescent="0.2">
      <c r="B16" s="543"/>
      <c r="C16" s="558"/>
      <c r="D16" s="558" t="s">
        <v>44</v>
      </c>
      <c r="E16" s="399"/>
      <c r="F16" s="399"/>
      <c r="G16" s="399"/>
      <c r="H16" s="399"/>
      <c r="I16" s="399"/>
      <c r="J16" s="399"/>
      <c r="K16" s="399"/>
      <c r="L16" s="399"/>
      <c r="M16" s="399"/>
      <c r="N16" s="399"/>
      <c r="O16" s="399"/>
      <c r="P16" s="399"/>
      <c r="Q16" s="399"/>
      <c r="R16" s="399"/>
      <c r="S16" s="399"/>
      <c r="T16" s="399"/>
      <c r="U16" s="547"/>
      <c r="V16" s="548"/>
    </row>
    <row r="17" spans="2:22" s="245" customFormat="1" ht="10.5" customHeight="1" thickBot="1" x14ac:dyDescent="0.25">
      <c r="B17" s="543"/>
      <c r="C17" s="544"/>
      <c r="D17" s="545"/>
      <c r="E17" s="546"/>
      <c r="F17" s="546"/>
      <c r="G17" s="546"/>
      <c r="H17" s="546"/>
      <c r="I17" s="545"/>
      <c r="J17" s="547"/>
      <c r="K17" s="547"/>
      <c r="L17" s="547"/>
      <c r="M17" s="547"/>
      <c r="N17" s="547"/>
      <c r="O17" s="547"/>
      <c r="P17" s="547"/>
      <c r="Q17" s="547"/>
      <c r="R17" s="547"/>
      <c r="S17" s="547"/>
      <c r="T17" s="547"/>
      <c r="U17" s="547"/>
      <c r="V17" s="548"/>
    </row>
    <row r="18" spans="2:22" s="245" customFormat="1" ht="23.25" customHeight="1" thickBot="1" x14ac:dyDescent="0.25">
      <c r="B18" s="543"/>
      <c r="C18" s="544"/>
      <c r="D18" s="1016" t="s">
        <v>364</v>
      </c>
      <c r="E18" s="1017"/>
      <c r="F18" s="1017"/>
      <c r="G18" s="1017"/>
      <c r="H18" s="1017"/>
      <c r="I18" s="1017"/>
      <c r="J18" s="1017"/>
      <c r="K18" s="1017"/>
      <c r="L18" s="1017"/>
      <c r="M18" s="1017"/>
      <c r="N18" s="1017"/>
      <c r="O18" s="1017"/>
      <c r="P18" s="1018"/>
      <c r="Q18" s="547"/>
      <c r="R18" s="547"/>
      <c r="S18" s="547"/>
      <c r="T18" s="547"/>
      <c r="U18" s="547"/>
      <c r="V18" s="548"/>
    </row>
    <row r="19" spans="2:22" s="245" customFormat="1" ht="41.25" customHeight="1" thickBot="1" x14ac:dyDescent="0.25">
      <c r="B19" s="543"/>
      <c r="C19" s="544"/>
      <c r="D19" s="994"/>
      <c r="E19" s="995"/>
      <c r="F19" s="995"/>
      <c r="G19" s="995"/>
      <c r="H19" s="995"/>
      <c r="I19" s="995"/>
      <c r="J19" s="995"/>
      <c r="K19" s="995"/>
      <c r="L19" s="995"/>
      <c r="M19" s="995"/>
      <c r="N19" s="995"/>
      <c r="O19" s="995"/>
      <c r="P19" s="996"/>
      <c r="Q19" s="547"/>
      <c r="R19" s="547"/>
      <c r="S19" s="547"/>
      <c r="T19" s="547"/>
      <c r="U19" s="547"/>
      <c r="V19" s="548"/>
    </row>
    <row r="20" spans="2:22" s="245" customFormat="1" ht="11.25" customHeight="1" thickBot="1" x14ac:dyDescent="0.25">
      <c r="B20" s="543"/>
      <c r="C20" s="544"/>
      <c r="D20" s="545"/>
      <c r="E20" s="546"/>
      <c r="F20" s="546"/>
      <c r="G20" s="546"/>
      <c r="H20" s="546"/>
      <c r="I20" s="545"/>
      <c r="J20" s="547"/>
      <c r="K20" s="547"/>
      <c r="L20" s="547"/>
      <c r="M20" s="547"/>
      <c r="N20" s="547"/>
      <c r="O20" s="547"/>
      <c r="P20" s="547"/>
      <c r="Q20" s="547"/>
      <c r="R20" s="547"/>
      <c r="S20" s="547"/>
      <c r="T20" s="547"/>
      <c r="U20" s="547"/>
      <c r="V20" s="548"/>
    </row>
    <row r="21" spans="2:22" s="245" customFormat="1" ht="23.25" customHeight="1" thickBot="1" x14ac:dyDescent="0.25">
      <c r="B21" s="543"/>
      <c r="C21" s="569" t="s">
        <v>231</v>
      </c>
      <c r="D21" s="565" t="s">
        <v>232</v>
      </c>
      <c r="E21" s="584"/>
      <c r="F21" s="585"/>
      <c r="G21" s="585"/>
      <c r="H21" s="585"/>
      <c r="I21" s="585"/>
      <c r="J21" s="584"/>
      <c r="K21" s="568"/>
      <c r="L21" s="568"/>
      <c r="M21" s="568"/>
      <c r="N21" s="568"/>
      <c r="O21" s="568"/>
      <c r="P21" s="568"/>
      <c r="Q21" s="568"/>
      <c r="R21" s="568"/>
      <c r="S21" s="568"/>
      <c r="T21" s="568"/>
      <c r="U21" s="547"/>
      <c r="V21" s="548"/>
    </row>
    <row r="22" spans="2:22" s="245" customFormat="1" ht="23.25" customHeight="1" thickBot="1" x14ac:dyDescent="0.25">
      <c r="B22" s="543"/>
      <c r="C22" s="544"/>
      <c r="D22" s="586" t="s">
        <v>233</v>
      </c>
      <c r="E22" s="587"/>
      <c r="F22" s="587"/>
      <c r="G22" s="587"/>
      <c r="H22" s="587"/>
      <c r="I22" s="581"/>
      <c r="J22" s="1019" t="s">
        <v>227</v>
      </c>
      <c r="K22" s="1014"/>
      <c r="L22" s="1014"/>
      <c r="M22" s="1014"/>
      <c r="N22" s="1014"/>
      <c r="O22" s="1014"/>
      <c r="P22" s="1015"/>
      <c r="Q22" s="547"/>
      <c r="R22" s="547"/>
      <c r="S22" s="547"/>
      <c r="T22" s="547"/>
      <c r="U22" s="547"/>
      <c r="V22" s="548"/>
    </row>
    <row r="23" spans="2:22" s="245" customFormat="1" ht="48.75" customHeight="1" thickBot="1" x14ac:dyDescent="0.25">
      <c r="B23" s="543"/>
      <c r="C23" s="544"/>
      <c r="D23" s="994"/>
      <c r="E23" s="995"/>
      <c r="F23" s="995"/>
      <c r="G23" s="995"/>
      <c r="H23" s="995"/>
      <c r="I23" s="996"/>
      <c r="J23" s="994"/>
      <c r="K23" s="995"/>
      <c r="L23" s="995"/>
      <c r="M23" s="995"/>
      <c r="N23" s="995"/>
      <c r="O23" s="995"/>
      <c r="P23" s="996"/>
      <c r="Q23" s="547"/>
      <c r="R23" s="547"/>
      <c r="S23" s="547"/>
      <c r="T23" s="547"/>
      <c r="U23" s="547"/>
      <c r="V23" s="548"/>
    </row>
    <row r="24" spans="2:22" s="245" customFormat="1" ht="12" customHeight="1" x14ac:dyDescent="0.2">
      <c r="B24" s="543"/>
      <c r="C24" s="544"/>
      <c r="D24" s="545"/>
      <c r="E24" s="545"/>
      <c r="F24" s="546"/>
      <c r="G24" s="546"/>
      <c r="H24" s="546"/>
      <c r="I24" s="546"/>
      <c r="J24" s="545"/>
      <c r="K24" s="547"/>
      <c r="L24" s="547"/>
      <c r="M24" s="547"/>
      <c r="N24" s="547"/>
      <c r="O24" s="547"/>
      <c r="P24" s="547"/>
      <c r="Q24" s="547"/>
      <c r="R24" s="547"/>
      <c r="S24" s="547"/>
      <c r="T24" s="547"/>
      <c r="U24" s="547"/>
      <c r="V24" s="548"/>
    </row>
    <row r="25" spans="2:22" s="245" customFormat="1" ht="16" x14ac:dyDescent="0.2">
      <c r="B25" s="582"/>
      <c r="C25" s="547"/>
      <c r="D25" s="565" t="s">
        <v>234</v>
      </c>
      <c r="E25" s="584"/>
      <c r="F25" s="584"/>
      <c r="G25" s="584"/>
      <c r="H25" s="584"/>
      <c r="I25" s="584"/>
      <c r="J25" s="568"/>
      <c r="K25" s="568"/>
      <c r="L25" s="568"/>
      <c r="M25" s="568"/>
      <c r="N25" s="568"/>
      <c r="O25" s="568"/>
      <c r="P25" s="568"/>
      <c r="Q25" s="568"/>
      <c r="R25" s="568"/>
      <c r="S25" s="568"/>
      <c r="T25" s="568"/>
      <c r="U25" s="547"/>
      <c r="V25" s="548"/>
    </row>
    <row r="26" spans="2:22" s="245" customFormat="1" ht="23.25" customHeight="1" thickBot="1" x14ac:dyDescent="0.25">
      <c r="B26" s="543"/>
      <c r="C26" s="544"/>
      <c r="D26" s="1011" t="s">
        <v>235</v>
      </c>
      <c r="E26" s="1011"/>
      <c r="F26" s="1011"/>
      <c r="G26" s="1011"/>
      <c r="H26" s="1011"/>
      <c r="I26" s="1011"/>
      <c r="J26" s="1011"/>
      <c r="K26" s="1011"/>
      <c r="L26" s="1011"/>
      <c r="M26" s="1011"/>
      <c r="N26" s="1011"/>
      <c r="O26" s="1011"/>
      <c r="P26" s="583"/>
      <c r="Q26" s="900"/>
      <c r="R26" s="900"/>
      <c r="S26" s="900"/>
      <c r="T26" s="900"/>
      <c r="U26" s="547"/>
      <c r="V26" s="548"/>
    </row>
    <row r="27" spans="2:22" s="245" customFormat="1" ht="52" thickBot="1" x14ac:dyDescent="0.25">
      <c r="B27" s="543"/>
      <c r="C27" s="544"/>
      <c r="D27" s="561" t="s">
        <v>29</v>
      </c>
      <c r="E27" s="562" t="s">
        <v>45</v>
      </c>
      <c r="F27" s="562" t="s">
        <v>31</v>
      </c>
      <c r="G27" s="562" t="s">
        <v>32</v>
      </c>
      <c r="H27" s="562" t="s">
        <v>33</v>
      </c>
      <c r="I27" s="562" t="s">
        <v>34</v>
      </c>
      <c r="J27" s="562" t="s">
        <v>35</v>
      </c>
      <c r="K27" s="562" t="s">
        <v>36</v>
      </c>
      <c r="L27" s="562" t="s">
        <v>37</v>
      </c>
      <c r="M27" s="562" t="s">
        <v>38</v>
      </c>
      <c r="N27" s="562" t="s">
        <v>39</v>
      </c>
      <c r="O27" s="563" t="s">
        <v>40</v>
      </c>
      <c r="P27" s="563" t="s">
        <v>222</v>
      </c>
      <c r="Q27" s="563" t="s">
        <v>305</v>
      </c>
      <c r="R27" s="563" t="s">
        <v>306</v>
      </c>
      <c r="S27" s="563" t="s">
        <v>307</v>
      </c>
      <c r="T27" s="564" t="s">
        <v>308</v>
      </c>
      <c r="U27" s="547"/>
      <c r="V27" s="548"/>
    </row>
    <row r="28" spans="2:22" s="245" customFormat="1" ht="18.75" customHeight="1" x14ac:dyDescent="0.2">
      <c r="B28" s="543"/>
      <c r="C28" s="544"/>
      <c r="D28" s="452"/>
      <c r="E28" s="454"/>
      <c r="F28" s="454"/>
      <c r="G28" s="454"/>
      <c r="H28" s="454"/>
      <c r="I28" s="454"/>
      <c r="J28" s="454"/>
      <c r="K28" s="454"/>
      <c r="L28" s="454"/>
      <c r="M28" s="454"/>
      <c r="N28" s="454"/>
      <c r="O28" s="454"/>
      <c r="P28" s="454"/>
      <c r="Q28" s="454"/>
      <c r="R28" s="454"/>
      <c r="S28" s="454"/>
      <c r="T28" s="454"/>
      <c r="U28" s="547"/>
      <c r="V28" s="548"/>
    </row>
    <row r="29" spans="2:22" s="245" customFormat="1" ht="18.75" customHeight="1" x14ac:dyDescent="0.2">
      <c r="B29" s="543"/>
      <c r="C29" s="544"/>
      <c r="D29" s="452"/>
      <c r="E29" s="454"/>
      <c r="F29" s="454"/>
      <c r="G29" s="454"/>
      <c r="H29" s="454"/>
      <c r="I29" s="454"/>
      <c r="J29" s="454"/>
      <c r="K29" s="454"/>
      <c r="L29" s="454"/>
      <c r="M29" s="454"/>
      <c r="N29" s="454"/>
      <c r="O29" s="454"/>
      <c r="P29" s="454"/>
      <c r="Q29" s="454"/>
      <c r="R29" s="454"/>
      <c r="S29" s="454"/>
      <c r="T29" s="454"/>
      <c r="U29" s="547"/>
      <c r="V29" s="548"/>
    </row>
    <row r="30" spans="2:22" s="245" customFormat="1" ht="18.75" customHeight="1" x14ac:dyDescent="0.2">
      <c r="B30" s="543"/>
      <c r="C30" s="544"/>
      <c r="D30" s="452"/>
      <c r="E30" s="454"/>
      <c r="F30" s="454"/>
      <c r="G30" s="454"/>
      <c r="H30" s="454"/>
      <c r="I30" s="454"/>
      <c r="J30" s="454"/>
      <c r="K30" s="454"/>
      <c r="L30" s="454"/>
      <c r="M30" s="454"/>
      <c r="N30" s="454"/>
      <c r="O30" s="454"/>
      <c r="P30" s="454"/>
      <c r="Q30" s="454"/>
      <c r="R30" s="454"/>
      <c r="S30" s="454"/>
      <c r="T30" s="454"/>
      <c r="U30" s="547"/>
      <c r="V30" s="548"/>
    </row>
    <row r="31" spans="2:22" s="245" customFormat="1" ht="18.75" customHeight="1" x14ac:dyDescent="0.2">
      <c r="B31" s="543"/>
      <c r="C31" s="544"/>
      <c r="D31" s="452"/>
      <c r="E31" s="454"/>
      <c r="F31" s="454"/>
      <c r="G31" s="454"/>
      <c r="H31" s="454"/>
      <c r="I31" s="454"/>
      <c r="J31" s="454"/>
      <c r="K31" s="454"/>
      <c r="L31" s="454"/>
      <c r="M31" s="454"/>
      <c r="N31" s="454"/>
      <c r="O31" s="454"/>
      <c r="P31" s="454"/>
      <c r="Q31" s="454"/>
      <c r="R31" s="454"/>
      <c r="S31" s="454"/>
      <c r="T31" s="454"/>
      <c r="U31" s="547"/>
      <c r="V31" s="548"/>
    </row>
    <row r="32" spans="2:22" s="245" customFormat="1" ht="10.5" customHeight="1" thickBot="1" x14ac:dyDescent="0.25">
      <c r="B32" s="543"/>
      <c r="C32" s="544"/>
      <c r="D32" s="545"/>
      <c r="E32" s="546"/>
      <c r="F32" s="546"/>
      <c r="G32" s="546"/>
      <c r="H32" s="546"/>
      <c r="I32" s="545"/>
      <c r="J32" s="547"/>
      <c r="K32" s="547"/>
      <c r="L32" s="547"/>
      <c r="M32" s="547"/>
      <c r="N32" s="547"/>
      <c r="O32" s="547"/>
      <c r="P32" s="547"/>
      <c r="Q32" s="547"/>
      <c r="R32" s="547"/>
      <c r="S32" s="547"/>
      <c r="T32" s="547"/>
      <c r="U32" s="547"/>
      <c r="V32" s="548"/>
    </row>
    <row r="33" spans="2:40" s="245" customFormat="1" ht="29.25" customHeight="1" thickBot="1" x14ac:dyDescent="0.25">
      <c r="B33" s="543"/>
      <c r="C33" s="569" t="s">
        <v>236</v>
      </c>
      <c r="D33" s="565" t="s">
        <v>237</v>
      </c>
      <c r="E33" s="584"/>
      <c r="F33" s="566"/>
      <c r="G33" s="565"/>
      <c r="H33" s="584"/>
      <c r="I33" s="566"/>
      <c r="J33" s="565"/>
      <c r="K33" s="584"/>
      <c r="L33" s="566"/>
      <c r="M33" s="565"/>
      <c r="N33" s="584"/>
      <c r="O33" s="566"/>
      <c r="P33" s="566"/>
      <c r="Q33" s="566"/>
      <c r="R33" s="566"/>
      <c r="S33" s="566"/>
      <c r="T33" s="566"/>
      <c r="U33" s="549"/>
      <c r="V33" s="548"/>
    </row>
    <row r="34" spans="2:40" s="245" customFormat="1" ht="17" thickBot="1" x14ac:dyDescent="0.25">
      <c r="B34" s="543"/>
      <c r="C34" s="544"/>
      <c r="D34" s="586" t="s">
        <v>238</v>
      </c>
      <c r="E34" s="587"/>
      <c r="F34" s="587"/>
      <c r="G34" s="587"/>
      <c r="H34" s="587"/>
      <c r="I34" s="581"/>
      <c r="J34" s="903" t="s">
        <v>239</v>
      </c>
      <c r="K34" s="904"/>
      <c r="L34" s="904"/>
      <c r="M34" s="904"/>
      <c r="N34" s="904"/>
      <c r="O34" s="905"/>
      <c r="P34" s="906"/>
      <c r="Q34" s="901"/>
      <c r="R34" s="901"/>
      <c r="S34" s="901"/>
      <c r="T34" s="901"/>
      <c r="U34" s="889"/>
      <c r="V34" s="548"/>
    </row>
    <row r="35" spans="2:40" s="245" customFormat="1" ht="49.5" customHeight="1" thickBot="1" x14ac:dyDescent="0.25">
      <c r="B35" s="543"/>
      <c r="C35" s="544"/>
      <c r="D35" s="994"/>
      <c r="E35" s="995"/>
      <c r="F35" s="995"/>
      <c r="G35" s="995"/>
      <c r="H35" s="995"/>
      <c r="I35" s="996"/>
      <c r="J35" s="994"/>
      <c r="K35" s="995"/>
      <c r="L35" s="995"/>
      <c r="M35" s="995"/>
      <c r="N35" s="995"/>
      <c r="O35" s="995"/>
      <c r="P35" s="996"/>
      <c r="Q35" s="901"/>
      <c r="R35" s="901"/>
      <c r="S35" s="901"/>
      <c r="T35" s="901"/>
      <c r="U35" s="572"/>
      <c r="V35" s="548"/>
    </row>
    <row r="36" spans="2:40" s="245" customFormat="1" ht="22.5" customHeight="1" thickBot="1" x14ac:dyDescent="0.25">
      <c r="B36" s="543"/>
      <c r="C36" s="907" t="s">
        <v>240</v>
      </c>
      <c r="D36" s="910" t="s">
        <v>47</v>
      </c>
      <c r="E36" s="911"/>
      <c r="F36" s="912"/>
      <c r="G36" s="913"/>
      <c r="H36" s="911"/>
      <c r="I36" s="912"/>
      <c r="J36" s="913"/>
      <c r="K36" s="911"/>
      <c r="L36" s="912"/>
      <c r="M36" s="913"/>
      <c r="N36" s="911"/>
      <c r="O36" s="912"/>
      <c r="P36" s="914"/>
      <c r="Q36" s="901"/>
      <c r="R36" s="901"/>
      <c r="S36" s="901"/>
      <c r="T36" s="901"/>
      <c r="U36" s="572"/>
      <c r="V36" s="548"/>
    </row>
    <row r="37" spans="2:40" s="245" customFormat="1" ht="17" thickBot="1" x14ac:dyDescent="0.25">
      <c r="B37" s="543"/>
      <c r="C37" s="544"/>
      <c r="D37" s="908" t="s">
        <v>241</v>
      </c>
      <c r="E37" s="909"/>
      <c r="F37" s="909"/>
      <c r="G37" s="909"/>
      <c r="H37" s="909"/>
      <c r="I37" s="547"/>
      <c r="J37" s="1008" t="s">
        <v>242</v>
      </c>
      <c r="K37" s="1009"/>
      <c r="L37" s="1009"/>
      <c r="M37" s="1009"/>
      <c r="N37" s="1009"/>
      <c r="O37" s="1009"/>
      <c r="P37" s="1009"/>
      <c r="Q37" s="901"/>
      <c r="R37" s="901"/>
      <c r="S37" s="901"/>
      <c r="T37" s="901"/>
      <c r="U37" s="572"/>
      <c r="V37" s="548"/>
    </row>
    <row r="38" spans="2:40" s="245" customFormat="1" ht="50.25" customHeight="1" thickBot="1" x14ac:dyDescent="0.25">
      <c r="B38" s="543"/>
      <c r="C38" s="544"/>
      <c r="D38" s="1003"/>
      <c r="E38" s="1004"/>
      <c r="F38" s="1004"/>
      <c r="G38" s="1004"/>
      <c r="H38" s="1004"/>
      <c r="I38" s="1005"/>
      <c r="J38" s="1006"/>
      <c r="K38" s="1007"/>
      <c r="L38" s="1007"/>
      <c r="M38" s="1007"/>
      <c r="N38" s="1007"/>
      <c r="O38" s="1007"/>
      <c r="P38" s="891"/>
      <c r="Q38" s="559"/>
      <c r="R38" s="559"/>
      <c r="S38" s="559"/>
      <c r="T38" s="559"/>
      <c r="U38" s="547"/>
      <c r="V38" s="548"/>
    </row>
    <row r="39" spans="2:40" s="245" customFormat="1" ht="24" customHeight="1" thickBot="1" x14ac:dyDescent="0.25">
      <c r="B39" s="543"/>
      <c r="C39" s="907" t="s">
        <v>243</v>
      </c>
      <c r="D39" s="910" t="s">
        <v>64</v>
      </c>
      <c r="E39" s="911"/>
      <c r="F39" s="911"/>
      <c r="G39" s="911"/>
      <c r="H39" s="916"/>
      <c r="I39" s="911"/>
      <c r="J39" s="917"/>
      <c r="K39" s="917"/>
      <c r="L39" s="917"/>
      <c r="M39" s="917"/>
      <c r="N39" s="917"/>
      <c r="O39" s="917"/>
      <c r="P39" s="918"/>
      <c r="Q39" s="559"/>
      <c r="R39" s="559"/>
      <c r="S39" s="559"/>
      <c r="T39" s="559"/>
      <c r="U39" s="547"/>
      <c r="V39" s="548"/>
    </row>
    <row r="40" spans="2:40" s="245" customFormat="1" ht="17" thickBot="1" x14ac:dyDescent="0.25">
      <c r="B40" s="543"/>
      <c r="C40" s="544"/>
      <c r="D40" s="915" t="s">
        <v>244</v>
      </c>
      <c r="E40" s="549"/>
      <c r="F40" s="549"/>
      <c r="G40" s="549"/>
      <c r="H40" s="550"/>
      <c r="I40" s="549"/>
      <c r="J40" s="559"/>
      <c r="K40" s="559"/>
      <c r="L40" s="559"/>
      <c r="M40" s="559"/>
      <c r="N40" s="559"/>
      <c r="O40" s="559"/>
      <c r="P40" s="559"/>
      <c r="Q40" s="547"/>
      <c r="R40" s="547"/>
      <c r="S40" s="547"/>
      <c r="T40" s="547"/>
      <c r="U40" s="547"/>
      <c r="V40" s="548"/>
    </row>
    <row r="41" spans="2:40" s="245" customFormat="1" ht="39" customHeight="1" thickBot="1" x14ac:dyDescent="0.25">
      <c r="B41" s="543"/>
      <c r="C41" s="544"/>
      <c r="D41" s="994"/>
      <c r="E41" s="995"/>
      <c r="F41" s="995"/>
      <c r="G41" s="995"/>
      <c r="H41" s="995"/>
      <c r="I41" s="995"/>
      <c r="J41" s="995"/>
      <c r="K41" s="995"/>
      <c r="L41" s="995"/>
      <c r="M41" s="995"/>
      <c r="N41" s="995"/>
      <c r="O41" s="995"/>
      <c r="P41" s="996"/>
      <c r="Q41" s="547"/>
      <c r="R41" s="547"/>
      <c r="S41" s="547"/>
      <c r="T41" s="547"/>
      <c r="U41" s="547"/>
      <c r="V41" s="548"/>
    </row>
    <row r="42" spans="2:40" s="245" customFormat="1" ht="11.25" customHeight="1" thickBot="1" x14ac:dyDescent="0.25">
      <c r="B42" s="588"/>
      <c r="C42" s="573"/>
      <c r="D42" s="590"/>
      <c r="E42" s="590"/>
      <c r="F42" s="590"/>
      <c r="G42" s="590"/>
      <c r="H42" s="590"/>
      <c r="I42" s="590"/>
      <c r="J42" s="573"/>
      <c r="K42" s="573"/>
      <c r="L42" s="573"/>
      <c r="M42" s="573"/>
      <c r="N42" s="573"/>
      <c r="O42" s="573"/>
      <c r="P42" s="573"/>
      <c r="Q42" s="573"/>
      <c r="R42" s="573"/>
      <c r="S42" s="573"/>
      <c r="T42" s="573"/>
      <c r="U42" s="573"/>
      <c r="V42" s="574"/>
      <c r="AN42" s="245" t="s">
        <v>245</v>
      </c>
    </row>
    <row r="43" spans="2:40" s="245" customFormat="1" ht="28.5" customHeight="1" thickTop="1" thickBot="1" x14ac:dyDescent="0.3">
      <c r="B43" s="535"/>
      <c r="C43" s="536"/>
      <c r="D43" s="537" t="s">
        <v>66</v>
      </c>
      <c r="E43" s="536"/>
      <c r="F43" s="536"/>
      <c r="G43" s="538"/>
      <c r="H43" s="538"/>
      <c r="I43" s="539"/>
      <c r="J43" s="539"/>
      <c r="K43" s="539"/>
      <c r="L43" s="540"/>
      <c r="M43" s="540"/>
      <c r="N43" s="540"/>
      <c r="O43" s="540"/>
      <c r="P43" s="540"/>
      <c r="Q43" s="541"/>
      <c r="R43" s="541"/>
      <c r="S43" s="541"/>
      <c r="T43" s="541"/>
      <c r="U43" s="541"/>
      <c r="V43" s="542"/>
    </row>
    <row r="44" spans="2:40" ht="42" customHeight="1" thickBot="1" x14ac:dyDescent="0.25">
      <c r="B44" s="589"/>
      <c r="C44" s="575"/>
      <c r="D44" s="990"/>
      <c r="E44" s="991"/>
      <c r="F44" s="991"/>
      <c r="G44" s="991"/>
      <c r="H44" s="991"/>
      <c r="I44" s="991"/>
      <c r="J44" s="991"/>
      <c r="K44" s="991"/>
      <c r="L44" s="991"/>
      <c r="M44" s="991"/>
      <c r="N44" s="991"/>
      <c r="O44" s="991"/>
      <c r="P44" s="992"/>
      <c r="Q44" s="575"/>
      <c r="R44" s="575"/>
      <c r="S44" s="575"/>
      <c r="T44" s="575"/>
      <c r="U44" s="575"/>
      <c r="V44" s="576"/>
    </row>
    <row r="45" spans="2:40" ht="16" thickBot="1" x14ac:dyDescent="0.25">
      <c r="B45" s="591"/>
      <c r="C45" s="577"/>
      <c r="D45" s="592"/>
      <c r="E45" s="592"/>
      <c r="F45" s="592"/>
      <c r="G45" s="592"/>
      <c r="H45" s="592"/>
      <c r="I45" s="592"/>
      <c r="J45" s="577"/>
      <c r="K45" s="577"/>
      <c r="L45" s="577"/>
      <c r="M45" s="577"/>
      <c r="N45" s="577"/>
      <c r="O45" s="577"/>
      <c r="P45" s="577"/>
      <c r="Q45" s="577"/>
      <c r="R45" s="577"/>
      <c r="S45" s="577"/>
      <c r="T45" s="577"/>
      <c r="U45" s="577"/>
      <c r="V45" s="578"/>
    </row>
    <row r="46" spans="2:40" ht="25.5" customHeight="1" thickTop="1" thickBot="1" x14ac:dyDescent="0.25">
      <c r="B46" s="595"/>
      <c r="C46" s="595"/>
      <c r="D46" s="993" t="s">
        <v>70</v>
      </c>
      <c r="E46" s="993"/>
      <c r="F46" s="993"/>
      <c r="G46" s="993"/>
      <c r="H46" s="993"/>
      <c r="I46" s="993"/>
      <c r="J46" s="993"/>
      <c r="K46" s="993"/>
      <c r="L46" s="993"/>
      <c r="M46" s="993"/>
      <c r="N46" s="993"/>
      <c r="O46" s="993"/>
      <c r="P46" s="596"/>
      <c r="Q46" s="896"/>
      <c r="R46" s="896"/>
      <c r="S46" s="896"/>
      <c r="T46" s="896"/>
      <c r="U46" s="595"/>
      <c r="V46" s="595"/>
    </row>
    <row r="47" spans="2:40" ht="26.25" customHeight="1" thickTop="1" x14ac:dyDescent="0.25">
      <c r="B47" s="535"/>
      <c r="C47" s="536"/>
      <c r="D47" s="537" t="s">
        <v>71</v>
      </c>
      <c r="E47" s="536"/>
      <c r="F47" s="536"/>
      <c r="G47" s="538"/>
      <c r="H47" s="538"/>
      <c r="I47" s="539"/>
      <c r="J47" s="539"/>
      <c r="K47" s="539"/>
      <c r="L47" s="540"/>
      <c r="M47" s="540"/>
      <c r="N47" s="540"/>
      <c r="O47" s="540"/>
      <c r="P47" s="540"/>
      <c r="Q47" s="540"/>
      <c r="R47" s="540"/>
      <c r="S47" s="540"/>
      <c r="T47" s="540"/>
      <c r="U47" s="541"/>
      <c r="V47" s="542"/>
    </row>
    <row r="48" spans="2:40" ht="17.25" customHeight="1" x14ac:dyDescent="0.2">
      <c r="B48" s="589"/>
      <c r="C48" s="575"/>
      <c r="D48" s="549" t="s">
        <v>246</v>
      </c>
      <c r="E48" s="579"/>
      <c r="F48" s="613"/>
      <c r="G48" s="888"/>
      <c r="H48" s="579"/>
      <c r="I48" s="579"/>
      <c r="J48" s="575"/>
      <c r="K48" s="575"/>
      <c r="L48" s="575"/>
      <c r="M48" s="575"/>
      <c r="N48" s="575"/>
      <c r="O48" s="575"/>
      <c r="P48" s="575"/>
      <c r="Q48" s="575"/>
      <c r="R48" s="575"/>
      <c r="S48" s="575"/>
      <c r="T48" s="575"/>
      <c r="U48" s="575"/>
      <c r="V48" s="576"/>
    </row>
    <row r="49" spans="2:22" ht="17.25" customHeight="1" x14ac:dyDescent="0.2">
      <c r="B49" s="589"/>
      <c r="C49" s="575"/>
      <c r="D49" s="549" t="s">
        <v>247</v>
      </c>
      <c r="E49" s="579"/>
      <c r="F49" s="613"/>
      <c r="G49" s="888"/>
      <c r="H49" s="613"/>
      <c r="I49" s="606" t="s">
        <v>74</v>
      </c>
      <c r="J49" s="579"/>
      <c r="K49" s="614"/>
      <c r="L49" s="614"/>
      <c r="M49" s="893"/>
      <c r="N49" s="575"/>
      <c r="O49" s="575"/>
      <c r="P49" s="575"/>
      <c r="Q49" s="575"/>
      <c r="R49" s="575"/>
      <c r="S49" s="575"/>
      <c r="T49" s="575"/>
      <c r="U49" s="575"/>
      <c r="V49" s="576"/>
    </row>
    <row r="50" spans="2:22" ht="10.5" customHeight="1" thickBot="1" x14ac:dyDescent="0.25">
      <c r="B50" s="589"/>
      <c r="C50" s="575"/>
      <c r="D50" s="579"/>
      <c r="E50" s="579"/>
      <c r="F50" s="579"/>
      <c r="G50" s="579"/>
      <c r="H50" s="579"/>
      <c r="I50" s="579"/>
      <c r="J50" s="575"/>
      <c r="K50" s="575"/>
      <c r="L50" s="575"/>
      <c r="M50" s="575"/>
      <c r="N50" s="575"/>
      <c r="O50" s="575"/>
      <c r="P50" s="575"/>
      <c r="Q50" s="575"/>
      <c r="R50" s="575"/>
      <c r="S50" s="575"/>
      <c r="T50" s="575"/>
      <c r="U50" s="575"/>
      <c r="V50" s="576"/>
    </row>
    <row r="51" spans="2:22" ht="23.25" customHeight="1" thickTop="1" x14ac:dyDescent="0.25">
      <c r="B51" s="535"/>
      <c r="C51" s="536"/>
      <c r="D51" s="537" t="s">
        <v>75</v>
      </c>
      <c r="E51" s="536"/>
      <c r="F51" s="536"/>
      <c r="G51" s="538"/>
      <c r="H51" s="538"/>
      <c r="I51" s="539"/>
      <c r="J51" s="539"/>
      <c r="K51" s="539"/>
      <c r="L51" s="540"/>
      <c r="M51" s="540"/>
      <c r="N51" s="540"/>
      <c r="O51" s="540"/>
      <c r="P51" s="540"/>
      <c r="Q51" s="540"/>
      <c r="R51" s="540"/>
      <c r="S51" s="540"/>
      <c r="T51" s="540"/>
      <c r="U51" s="541"/>
      <c r="V51" s="542"/>
    </row>
    <row r="52" spans="2:22" ht="18" customHeight="1" x14ac:dyDescent="0.2">
      <c r="B52" s="589"/>
      <c r="C52" s="575"/>
      <c r="D52" s="549" t="s">
        <v>246</v>
      </c>
      <c r="E52" s="579"/>
      <c r="F52" s="613"/>
      <c r="G52" s="888"/>
      <c r="H52" s="579"/>
      <c r="I52" s="579"/>
      <c r="J52" s="575"/>
      <c r="K52" s="575"/>
      <c r="L52" s="575"/>
      <c r="M52" s="575"/>
      <c r="N52" s="575"/>
      <c r="O52" s="575"/>
      <c r="P52" s="575"/>
      <c r="Q52" s="575"/>
      <c r="R52" s="575"/>
      <c r="S52" s="575"/>
      <c r="T52" s="575"/>
      <c r="U52" s="575"/>
      <c r="V52" s="576"/>
    </row>
    <row r="53" spans="2:22" ht="18" customHeight="1" x14ac:dyDescent="0.2">
      <c r="B53" s="589"/>
      <c r="C53" s="575"/>
      <c r="D53" s="549" t="s">
        <v>247</v>
      </c>
      <c r="E53" s="579"/>
      <c r="F53" s="613"/>
      <c r="G53" s="888"/>
      <c r="H53" s="613"/>
      <c r="I53" s="606" t="s">
        <v>74</v>
      </c>
      <c r="J53" s="579"/>
      <c r="K53" s="614"/>
      <c r="L53" s="614"/>
      <c r="M53" s="893"/>
      <c r="N53" s="575"/>
      <c r="O53" s="575"/>
      <c r="P53" s="575"/>
      <c r="Q53" s="575"/>
      <c r="R53" s="575"/>
      <c r="S53" s="575"/>
      <c r="T53" s="575"/>
      <c r="U53" s="575"/>
      <c r="V53" s="576"/>
    </row>
    <row r="54" spans="2:22" ht="16" thickBot="1" x14ac:dyDescent="0.25">
      <c r="B54" s="591"/>
      <c r="C54" s="577"/>
      <c r="D54" s="592"/>
      <c r="E54" s="592"/>
      <c r="F54" s="592"/>
      <c r="G54" s="592"/>
      <c r="H54" s="592"/>
      <c r="I54" s="592"/>
      <c r="J54" s="577"/>
      <c r="K54" s="577"/>
      <c r="L54" s="577"/>
      <c r="M54" s="577"/>
      <c r="N54" s="577"/>
      <c r="O54" s="577"/>
      <c r="P54" s="577"/>
      <c r="Q54" s="577"/>
      <c r="R54" s="577"/>
      <c r="S54" s="577"/>
      <c r="T54" s="577"/>
      <c r="U54" s="577"/>
      <c r="V54" s="578"/>
    </row>
    <row r="55" spans="2:22" ht="33" customHeight="1" thickTop="1" thickBot="1" x14ac:dyDescent="0.25">
      <c r="B55" s="595"/>
      <c r="C55" s="595"/>
      <c r="D55" s="993" t="s">
        <v>77</v>
      </c>
      <c r="E55" s="993"/>
      <c r="F55" s="993"/>
      <c r="G55" s="993"/>
      <c r="H55" s="993"/>
      <c r="I55" s="993"/>
      <c r="J55" s="993"/>
      <c r="K55" s="993"/>
      <c r="L55" s="993"/>
      <c r="M55" s="993"/>
      <c r="N55" s="993"/>
      <c r="O55" s="993"/>
      <c r="P55" s="596"/>
      <c r="Q55" s="896"/>
      <c r="R55" s="896"/>
      <c r="S55" s="896"/>
      <c r="T55" s="896"/>
      <c r="U55" s="595"/>
      <c r="V55" s="595"/>
    </row>
    <row r="56" spans="2:22" ht="26.25" customHeight="1" thickTop="1" x14ac:dyDescent="0.25">
      <c r="B56" s="619"/>
      <c r="C56" s="620">
        <v>1</v>
      </c>
      <c r="D56" s="621" t="s">
        <v>78</v>
      </c>
      <c r="E56" s="620"/>
      <c r="F56" s="620"/>
      <c r="G56" s="622"/>
      <c r="H56" s="622"/>
      <c r="I56" s="623"/>
      <c r="J56" s="623"/>
      <c r="K56" s="623"/>
      <c r="L56" s="624"/>
      <c r="M56" s="624"/>
      <c r="N56" s="624"/>
      <c r="O56" s="624"/>
      <c r="P56" s="624"/>
      <c r="Q56" s="624"/>
      <c r="R56" s="624"/>
      <c r="S56" s="624"/>
      <c r="T56" s="624"/>
      <c r="U56" s="625"/>
      <c r="V56" s="626"/>
    </row>
    <row r="57" spans="2:22" ht="16" x14ac:dyDescent="0.2">
      <c r="B57" s="589"/>
      <c r="C57" s="575"/>
      <c r="D57" s="549" t="s">
        <v>249</v>
      </c>
      <c r="E57" s="579"/>
      <c r="F57" s="579"/>
      <c r="G57" s="579"/>
      <c r="H57" s="579"/>
      <c r="I57" s="579"/>
      <c r="J57" s="575"/>
      <c r="K57" s="575"/>
      <c r="L57" s="575"/>
      <c r="M57" s="575"/>
      <c r="N57" s="575"/>
      <c r="O57" s="600"/>
      <c r="P57" s="600"/>
      <c r="Q57" s="600"/>
      <c r="R57" s="600"/>
      <c r="S57" s="600"/>
      <c r="T57" s="600"/>
      <c r="U57" s="575"/>
      <c r="V57" s="576"/>
    </row>
    <row r="58" spans="2:22" ht="30" customHeight="1" x14ac:dyDescent="0.2">
      <c r="B58" s="589"/>
      <c r="C58" s="575"/>
      <c r="D58" s="989" t="s">
        <v>80</v>
      </c>
      <c r="E58" s="989"/>
      <c r="F58" s="989"/>
      <c r="G58" s="989"/>
      <c r="H58" s="989"/>
      <c r="I58" s="989"/>
      <c r="J58" s="989"/>
      <c r="K58" s="989"/>
      <c r="L58" s="989"/>
      <c r="M58" s="989"/>
      <c r="N58" s="989"/>
      <c r="O58" s="989"/>
      <c r="P58" s="615"/>
      <c r="Q58" s="575"/>
      <c r="R58" s="575"/>
      <c r="S58" s="575"/>
      <c r="T58" s="575"/>
      <c r="U58" s="575"/>
      <c r="V58" s="576"/>
    </row>
    <row r="59" spans="2:22" ht="7.5" customHeight="1" thickBot="1" x14ac:dyDescent="0.25">
      <c r="B59" s="589"/>
      <c r="C59" s="575"/>
      <c r="D59" s="549"/>
      <c r="E59" s="579"/>
      <c r="F59" s="579"/>
      <c r="G59" s="579"/>
      <c r="H59" s="579"/>
      <c r="I59" s="579"/>
      <c r="J59" s="575"/>
      <c r="K59" s="575"/>
      <c r="L59" s="575"/>
      <c r="M59" s="575"/>
      <c r="N59" s="575"/>
      <c r="O59" s="600"/>
      <c r="P59" s="600"/>
      <c r="Q59" s="575"/>
      <c r="R59" s="575"/>
      <c r="S59" s="575"/>
      <c r="T59" s="575"/>
      <c r="U59" s="575"/>
      <c r="V59" s="576"/>
    </row>
    <row r="60" spans="2:22" ht="43.5" customHeight="1" thickBot="1" x14ac:dyDescent="0.25">
      <c r="B60" s="589"/>
      <c r="C60" s="575"/>
      <c r="D60" s="990"/>
      <c r="E60" s="991"/>
      <c r="F60" s="991"/>
      <c r="G60" s="991"/>
      <c r="H60" s="991"/>
      <c r="I60" s="991"/>
      <c r="J60" s="991"/>
      <c r="K60" s="991"/>
      <c r="L60" s="991"/>
      <c r="M60" s="991"/>
      <c r="N60" s="991"/>
      <c r="O60" s="991"/>
      <c r="P60" s="992"/>
      <c r="Q60" s="579"/>
      <c r="R60" s="579"/>
      <c r="S60" s="579"/>
      <c r="T60" s="579"/>
      <c r="U60" s="579"/>
      <c r="V60" s="576"/>
    </row>
    <row r="61" spans="2:22" ht="16" x14ac:dyDescent="0.2">
      <c r="B61" s="589"/>
      <c r="C61" s="575"/>
      <c r="D61" s="549" t="s">
        <v>81</v>
      </c>
      <c r="E61" s="579"/>
      <c r="F61" s="579"/>
      <c r="G61" s="579"/>
      <c r="H61" s="579"/>
      <c r="I61" s="579"/>
      <c r="J61" s="575"/>
      <c r="K61" s="575"/>
      <c r="L61" s="575"/>
      <c r="M61" s="575"/>
      <c r="N61" s="575"/>
      <c r="O61" s="575"/>
      <c r="P61" s="575"/>
      <c r="Q61" s="575"/>
      <c r="R61" s="575"/>
      <c r="S61" s="575"/>
      <c r="T61" s="575"/>
      <c r="U61" s="575"/>
      <c r="V61" s="576"/>
    </row>
    <row r="62" spans="2:22" ht="24" customHeight="1" thickBot="1" x14ac:dyDescent="0.25">
      <c r="B62" s="589"/>
      <c r="C62" s="575"/>
      <c r="D62" s="989" t="s">
        <v>82</v>
      </c>
      <c r="E62" s="989"/>
      <c r="F62" s="989"/>
      <c r="G62" s="989"/>
      <c r="H62" s="989"/>
      <c r="I62" s="989"/>
      <c r="J62" s="989"/>
      <c r="K62" s="989"/>
      <c r="L62" s="989"/>
      <c r="M62" s="989"/>
      <c r="N62" s="989"/>
      <c r="O62" s="989"/>
      <c r="P62" s="615"/>
      <c r="Q62" s="897"/>
      <c r="R62" s="897"/>
      <c r="S62" s="897"/>
      <c r="T62" s="897"/>
      <c r="U62" s="897"/>
      <c r="V62" s="576"/>
    </row>
    <row r="63" spans="2:22" ht="37.5" customHeight="1" thickBot="1" x14ac:dyDescent="0.25">
      <c r="B63" s="589"/>
      <c r="C63" s="575"/>
      <c r="D63" s="990"/>
      <c r="E63" s="991"/>
      <c r="F63" s="991"/>
      <c r="G63" s="991"/>
      <c r="H63" s="991"/>
      <c r="I63" s="991"/>
      <c r="J63" s="991"/>
      <c r="K63" s="991"/>
      <c r="L63" s="991"/>
      <c r="M63" s="991"/>
      <c r="N63" s="991"/>
      <c r="O63" s="991"/>
      <c r="P63" s="992"/>
      <c r="Q63" s="897"/>
      <c r="R63" s="897"/>
      <c r="S63" s="897"/>
      <c r="T63" s="897"/>
      <c r="U63" s="897"/>
      <c r="V63" s="576"/>
    </row>
    <row r="64" spans="2:22" ht="17" thickBot="1" x14ac:dyDescent="0.25">
      <c r="B64" s="589"/>
      <c r="C64" s="575"/>
      <c r="D64" s="549" t="s">
        <v>250</v>
      </c>
      <c r="E64" s="579"/>
      <c r="F64" s="579"/>
      <c r="G64" s="579"/>
      <c r="H64" s="579"/>
      <c r="I64" s="579"/>
      <c r="J64" s="575"/>
      <c r="K64" s="579"/>
      <c r="L64" s="575"/>
      <c r="M64" s="575"/>
      <c r="N64" s="575"/>
      <c r="O64" s="575"/>
      <c r="P64" s="575"/>
      <c r="Q64" s="897"/>
      <c r="R64" s="897"/>
      <c r="S64" s="897"/>
      <c r="T64" s="897"/>
      <c r="U64" s="897"/>
      <c r="V64" s="576"/>
    </row>
    <row r="65" spans="2:38" ht="38.25" customHeight="1" thickBot="1" x14ac:dyDescent="0.25">
      <c r="B65" s="589"/>
      <c r="C65" s="575"/>
      <c r="D65" s="990"/>
      <c r="E65" s="991"/>
      <c r="F65" s="991"/>
      <c r="G65" s="991"/>
      <c r="H65" s="991"/>
      <c r="I65" s="991"/>
      <c r="J65" s="991"/>
      <c r="K65" s="991"/>
      <c r="L65" s="991"/>
      <c r="M65" s="991"/>
      <c r="N65" s="991"/>
      <c r="O65" s="991"/>
      <c r="P65" s="992"/>
      <c r="Q65" s="897"/>
      <c r="R65" s="897"/>
      <c r="S65" s="897"/>
      <c r="T65" s="897"/>
      <c r="U65" s="897"/>
      <c r="V65" s="576"/>
    </row>
    <row r="66" spans="2:38" ht="17" thickBot="1" x14ac:dyDescent="0.25">
      <c r="B66" s="591"/>
      <c r="C66" s="577"/>
      <c r="D66" s="590"/>
      <c r="E66" s="592"/>
      <c r="F66" s="592"/>
      <c r="G66" s="592"/>
      <c r="H66" s="592"/>
      <c r="I66" s="592"/>
      <c r="J66" s="577"/>
      <c r="K66" s="577"/>
      <c r="L66" s="577"/>
      <c r="M66" s="577"/>
      <c r="N66" s="577"/>
      <c r="O66" s="577"/>
      <c r="P66" s="577"/>
      <c r="Q66" s="577"/>
      <c r="R66" s="577"/>
      <c r="S66" s="577"/>
      <c r="T66" s="577"/>
      <c r="U66" s="577"/>
      <c r="V66" s="578"/>
    </row>
    <row r="67" spans="2:38" ht="30" customHeight="1" thickTop="1" thickBot="1" x14ac:dyDescent="0.25">
      <c r="B67" s="595"/>
      <c r="C67" s="595"/>
      <c r="D67" s="993" t="s">
        <v>251</v>
      </c>
      <c r="E67" s="993"/>
      <c r="F67" s="993"/>
      <c r="G67" s="993"/>
      <c r="H67" s="993"/>
      <c r="I67" s="993"/>
      <c r="J67" s="993"/>
      <c r="K67" s="993"/>
      <c r="L67" s="993"/>
      <c r="M67" s="993"/>
      <c r="N67" s="993"/>
      <c r="O67" s="993"/>
      <c r="P67" s="596"/>
      <c r="Q67" s="896"/>
      <c r="R67" s="896"/>
      <c r="S67" s="896"/>
      <c r="T67" s="896"/>
      <c r="U67" s="896"/>
      <c r="V67" s="595"/>
    </row>
    <row r="68" spans="2:38" ht="20" thickTop="1" x14ac:dyDescent="0.25">
      <c r="B68" s="619"/>
      <c r="C68" s="620">
        <v>1</v>
      </c>
      <c r="D68" s="621" t="s">
        <v>253</v>
      </c>
      <c r="E68" s="620"/>
      <c r="F68" s="620"/>
      <c r="G68" s="622"/>
      <c r="H68" s="622"/>
      <c r="I68" s="623"/>
      <c r="J68" s="623"/>
      <c r="K68" s="623"/>
      <c r="L68" s="624"/>
      <c r="M68" s="624"/>
      <c r="N68" s="624"/>
      <c r="O68" s="624"/>
      <c r="P68" s="624"/>
      <c r="Q68" s="624"/>
      <c r="R68" s="624"/>
      <c r="S68" s="624"/>
      <c r="T68" s="624"/>
      <c r="U68" s="625"/>
      <c r="V68" s="626"/>
    </row>
    <row r="69" spans="2:38" ht="19" x14ac:dyDescent="0.2">
      <c r="B69" s="589"/>
      <c r="C69" s="575"/>
      <c r="D69" s="616" t="s">
        <v>254</v>
      </c>
      <c r="E69" s="579"/>
      <c r="F69" s="579"/>
      <c r="G69" s="579"/>
      <c r="H69" s="579"/>
      <c r="I69" s="997">
        <f>+'1. Llenado Datos Financieros'!B8</f>
        <v>0</v>
      </c>
      <c r="J69" s="998"/>
      <c r="K69" s="998"/>
      <c r="L69" s="998"/>
      <c r="M69" s="999"/>
      <c r="N69" s="575"/>
      <c r="O69" s="575"/>
      <c r="P69" s="575"/>
      <c r="Q69" s="575"/>
      <c r="R69" s="575"/>
      <c r="S69" s="575"/>
      <c r="T69" s="575"/>
      <c r="U69" s="575"/>
      <c r="V69" s="576"/>
      <c r="AL69" s="239" t="s">
        <v>15</v>
      </c>
    </row>
    <row r="70" spans="2:38" ht="17" thickBot="1" x14ac:dyDescent="0.25">
      <c r="B70" s="589"/>
      <c r="C70" s="575"/>
      <c r="D70" s="549" t="s">
        <v>256</v>
      </c>
      <c r="E70" s="579"/>
      <c r="F70" s="579"/>
      <c r="G70" s="579"/>
      <c r="H70" s="579"/>
      <c r="I70" s="613"/>
      <c r="J70" s="579"/>
      <c r="K70" s="575"/>
      <c r="L70" s="575"/>
      <c r="M70" s="575"/>
      <c r="N70" s="575"/>
      <c r="O70" s="600"/>
      <c r="P70" s="600"/>
      <c r="Q70" s="575"/>
      <c r="R70" s="575"/>
      <c r="S70" s="575"/>
      <c r="T70" s="575"/>
      <c r="U70" s="575"/>
      <c r="V70" s="576"/>
      <c r="AL70" s="239" t="s">
        <v>17</v>
      </c>
    </row>
    <row r="71" spans="2:38" ht="41.25" customHeight="1" thickBot="1" x14ac:dyDescent="0.25">
      <c r="B71" s="589"/>
      <c r="C71" s="575"/>
      <c r="D71" s="990"/>
      <c r="E71" s="991"/>
      <c r="F71" s="991"/>
      <c r="G71" s="991"/>
      <c r="H71" s="991"/>
      <c r="I71" s="991"/>
      <c r="J71" s="991"/>
      <c r="K71" s="991"/>
      <c r="L71" s="991"/>
      <c r="M71" s="991"/>
      <c r="N71" s="991"/>
      <c r="O71" s="991"/>
      <c r="P71" s="992"/>
      <c r="Q71" s="575"/>
      <c r="R71" s="575"/>
      <c r="S71" s="575"/>
      <c r="T71" s="575"/>
      <c r="U71" s="575"/>
      <c r="V71" s="576"/>
      <c r="AL71" s="239" t="s">
        <v>18</v>
      </c>
    </row>
    <row r="72" spans="2:38" ht="16" thickBot="1" x14ac:dyDescent="0.25">
      <c r="B72" s="589"/>
      <c r="C72" s="575"/>
      <c r="D72" s="579"/>
      <c r="E72" s="579"/>
      <c r="F72" s="579"/>
      <c r="G72" s="579"/>
      <c r="H72" s="579"/>
      <c r="I72" s="579"/>
      <c r="J72" s="575"/>
      <c r="K72" s="575"/>
      <c r="L72" s="575"/>
      <c r="M72" s="575"/>
      <c r="N72" s="575"/>
      <c r="O72" s="575"/>
      <c r="P72" s="575"/>
      <c r="Q72" s="575"/>
      <c r="R72" s="575"/>
      <c r="S72" s="575"/>
      <c r="T72" s="575"/>
      <c r="U72" s="575"/>
      <c r="V72" s="576"/>
    </row>
    <row r="73" spans="2:38" ht="20" thickTop="1" x14ac:dyDescent="0.25">
      <c r="B73" s="619"/>
      <c r="C73" s="620">
        <v>2</v>
      </c>
      <c r="D73" s="621" t="s">
        <v>257</v>
      </c>
      <c r="E73" s="620"/>
      <c r="F73" s="620"/>
      <c r="G73" s="622"/>
      <c r="H73" s="622"/>
      <c r="I73" s="623"/>
      <c r="J73" s="623"/>
      <c r="K73" s="623"/>
      <c r="L73" s="624"/>
      <c r="M73" s="624"/>
      <c r="N73" s="624"/>
      <c r="O73" s="624"/>
      <c r="P73" s="624"/>
      <c r="Q73" s="624"/>
      <c r="R73" s="624"/>
      <c r="S73" s="624"/>
      <c r="T73" s="624"/>
      <c r="U73" s="625"/>
      <c r="V73" s="626"/>
    </row>
    <row r="74" spans="2:38" ht="19" x14ac:dyDescent="0.2">
      <c r="B74" s="589"/>
      <c r="C74" s="575"/>
      <c r="D74" s="616" t="s">
        <v>258</v>
      </c>
      <c r="E74" s="579"/>
      <c r="F74" s="579"/>
      <c r="G74" s="579"/>
      <c r="H74" s="579"/>
      <c r="I74" s="579"/>
      <c r="J74" s="575"/>
      <c r="K74" s="575"/>
      <c r="L74" s="575"/>
      <c r="M74" s="1000">
        <f>+'1. Llenado Datos Financieros'!B10</f>
        <v>0</v>
      </c>
      <c r="N74" s="1001"/>
      <c r="O74" s="1001"/>
      <c r="P74" s="1002"/>
      <c r="Q74" s="902"/>
      <c r="R74" s="902"/>
      <c r="S74" s="902"/>
      <c r="T74" s="902"/>
      <c r="U74" s="575"/>
      <c r="V74" s="576"/>
      <c r="AL74" s="239" t="s">
        <v>328</v>
      </c>
    </row>
    <row r="75" spans="2:38" ht="17" thickBot="1" x14ac:dyDescent="0.25">
      <c r="B75" s="589"/>
      <c r="C75" s="575"/>
      <c r="D75" s="549" t="s">
        <v>256</v>
      </c>
      <c r="E75" s="579"/>
      <c r="F75" s="579"/>
      <c r="G75" s="579"/>
      <c r="H75" s="579"/>
      <c r="I75" s="613"/>
      <c r="J75" s="579"/>
      <c r="K75" s="575"/>
      <c r="L75" s="575"/>
      <c r="M75" s="575"/>
      <c r="N75" s="575"/>
      <c r="O75" s="600"/>
      <c r="P75" s="600"/>
      <c r="Q75" s="575"/>
      <c r="R75" s="575"/>
      <c r="S75" s="575"/>
      <c r="T75" s="575"/>
      <c r="U75" s="575"/>
      <c r="V75" s="576"/>
      <c r="AL75" s="239" t="s">
        <v>330</v>
      </c>
    </row>
    <row r="76" spans="2:38" ht="39" customHeight="1" thickBot="1" x14ac:dyDescent="0.25">
      <c r="B76" s="589"/>
      <c r="C76" s="575"/>
      <c r="D76" s="990"/>
      <c r="E76" s="991"/>
      <c r="F76" s="991"/>
      <c r="G76" s="991"/>
      <c r="H76" s="991"/>
      <c r="I76" s="991"/>
      <c r="J76" s="991"/>
      <c r="K76" s="991"/>
      <c r="L76" s="991"/>
      <c r="M76" s="991"/>
      <c r="N76" s="991"/>
      <c r="O76" s="991"/>
      <c r="P76" s="992"/>
      <c r="Q76" s="575"/>
      <c r="R76" s="575"/>
      <c r="S76" s="575"/>
      <c r="T76" s="575"/>
      <c r="U76" s="575"/>
      <c r="V76" s="576"/>
      <c r="AL76" s="239" t="s">
        <v>17</v>
      </c>
    </row>
    <row r="77" spans="2:38" s="250" customFormat="1" ht="16" thickBot="1" x14ac:dyDescent="0.25">
      <c r="B77" s="591"/>
      <c r="C77" s="577"/>
      <c r="D77" s="592"/>
      <c r="E77" s="592"/>
      <c r="F77" s="592"/>
      <c r="G77" s="592"/>
      <c r="H77" s="592"/>
      <c r="I77" s="592"/>
      <c r="J77" s="577"/>
      <c r="K77" s="577"/>
      <c r="L77" s="577"/>
      <c r="M77" s="577"/>
      <c r="N77" s="577"/>
      <c r="O77" s="577"/>
      <c r="P77" s="577"/>
      <c r="Q77" s="577"/>
      <c r="R77" s="577"/>
      <c r="S77" s="577"/>
      <c r="T77" s="577"/>
      <c r="U77" s="577"/>
      <c r="V77" s="578"/>
    </row>
    <row r="78" spans="2:38" s="571" customFormat="1" ht="22" thickTop="1" x14ac:dyDescent="0.25">
      <c r="B78" s="598"/>
      <c r="C78" s="598"/>
      <c r="D78" s="1012" t="s">
        <v>259</v>
      </c>
      <c r="E78" s="1012"/>
      <c r="F78" s="1012"/>
      <c r="G78" s="1012"/>
      <c r="H78" s="1012"/>
      <c r="I78" s="1012"/>
      <c r="J78" s="1012"/>
      <c r="K78" s="1012"/>
      <c r="L78" s="1012"/>
      <c r="M78" s="1012"/>
      <c r="N78" s="1012"/>
      <c r="O78" s="1012"/>
      <c r="P78" s="599"/>
      <c r="Q78" s="599"/>
      <c r="R78" s="599"/>
      <c r="S78" s="599"/>
      <c r="T78" s="599"/>
      <c r="U78" s="598"/>
      <c r="V78" s="598"/>
    </row>
    <row r="79" spans="2:38" s="571" customFormat="1" ht="19" x14ac:dyDescent="0.25">
      <c r="B79" s="593"/>
      <c r="C79" s="593"/>
      <c r="D79" s="1013" t="s">
        <v>89</v>
      </c>
      <c r="E79" s="1013"/>
      <c r="F79" s="1013"/>
      <c r="G79" s="1013"/>
      <c r="H79" s="1013"/>
      <c r="I79" s="1013"/>
      <c r="J79" s="1013"/>
      <c r="K79" s="1013"/>
      <c r="L79" s="1013"/>
      <c r="M79" s="1013"/>
      <c r="N79" s="1013"/>
      <c r="O79" s="1013"/>
      <c r="P79" s="594"/>
      <c r="Q79" s="895"/>
      <c r="R79" s="895"/>
      <c r="S79" s="895"/>
      <c r="T79" s="895"/>
      <c r="U79" s="593"/>
      <c r="V79" s="593"/>
    </row>
    <row r="80" spans="2:38" s="571" customFormat="1" ht="20.25" customHeight="1" thickBot="1" x14ac:dyDescent="0.3">
      <c r="B80" s="637"/>
      <c r="C80" s="637"/>
      <c r="D80" s="617" t="s">
        <v>260</v>
      </c>
      <c r="E80" s="617"/>
      <c r="F80" s="617"/>
      <c r="G80" s="617"/>
      <c r="H80" s="617"/>
      <c r="I80" s="617"/>
      <c r="J80" s="637"/>
      <c r="K80" s="637"/>
      <c r="L80" s="637"/>
      <c r="M80" s="637"/>
      <c r="N80" s="637"/>
      <c r="O80" s="637"/>
      <c r="P80" s="637"/>
      <c r="Q80" s="637"/>
      <c r="R80" s="637"/>
      <c r="S80" s="637"/>
      <c r="T80" s="637"/>
      <c r="U80" s="637"/>
      <c r="V80" s="637"/>
    </row>
    <row r="81" spans="2:22" s="245" customFormat="1" ht="45.75" customHeight="1" thickTop="1" x14ac:dyDescent="0.25">
      <c r="B81" s="619"/>
      <c r="C81" s="628"/>
      <c r="D81" s="1023" t="s">
        <v>91</v>
      </c>
      <c r="E81" s="1023"/>
      <c r="F81" s="1023"/>
      <c r="G81" s="1023"/>
      <c r="H81" s="1023"/>
      <c r="I81" s="1023"/>
      <c r="J81" s="1023"/>
      <c r="K81" s="1023"/>
      <c r="L81" s="1023"/>
      <c r="M81" s="1023"/>
      <c r="N81" s="1023"/>
      <c r="O81" s="1023"/>
      <c r="P81" s="629"/>
      <c r="Q81" s="898"/>
      <c r="R81" s="898"/>
      <c r="S81" s="898"/>
      <c r="T81" s="898"/>
      <c r="U81" s="625"/>
      <c r="V81" s="626"/>
    </row>
    <row r="82" spans="2:22" ht="17" thickBot="1" x14ac:dyDescent="0.25">
      <c r="B82" s="589"/>
      <c r="C82" s="575" t="s">
        <v>224</v>
      </c>
      <c r="D82" s="549" t="s">
        <v>90</v>
      </c>
      <c r="E82" s="579"/>
      <c r="F82" s="579"/>
      <c r="G82" s="579"/>
      <c r="H82" s="579"/>
      <c r="I82" s="579"/>
      <c r="J82" s="575"/>
      <c r="K82" s="575"/>
      <c r="L82" s="575"/>
      <c r="M82" s="575"/>
      <c r="N82" s="575"/>
      <c r="O82" s="600"/>
      <c r="P82" s="600"/>
      <c r="Q82" s="600"/>
      <c r="R82" s="600"/>
      <c r="S82" s="600"/>
      <c r="T82" s="600"/>
      <c r="U82" s="575"/>
      <c r="V82" s="576"/>
    </row>
    <row r="83" spans="2:22" ht="45" customHeight="1" thickBot="1" x14ac:dyDescent="0.25">
      <c r="B83" s="589"/>
      <c r="C83" s="575"/>
      <c r="D83" s="990"/>
      <c r="E83" s="991"/>
      <c r="F83" s="991"/>
      <c r="G83" s="991"/>
      <c r="H83" s="991"/>
      <c r="I83" s="991"/>
      <c r="J83" s="991"/>
      <c r="K83" s="991"/>
      <c r="L83" s="991"/>
      <c r="M83" s="991"/>
      <c r="N83" s="991"/>
      <c r="O83" s="991"/>
      <c r="P83" s="992"/>
      <c r="Q83" s="575"/>
      <c r="R83" s="575"/>
      <c r="S83" s="575"/>
      <c r="T83" s="575"/>
      <c r="U83" s="575"/>
      <c r="V83" s="576"/>
    </row>
    <row r="84" spans="2:22" ht="17" thickBot="1" x14ac:dyDescent="0.25">
      <c r="B84" s="591"/>
      <c r="C84" s="577"/>
      <c r="D84" s="601"/>
      <c r="E84" s="601"/>
      <c r="F84" s="601"/>
      <c r="G84" s="601"/>
      <c r="H84" s="601"/>
      <c r="I84" s="601"/>
      <c r="J84" s="601"/>
      <c r="K84" s="601"/>
      <c r="L84" s="601"/>
      <c r="M84" s="601"/>
      <c r="N84" s="601"/>
      <c r="O84" s="601"/>
      <c r="P84" s="601"/>
      <c r="Q84" s="601"/>
      <c r="R84" s="601"/>
      <c r="S84" s="601"/>
      <c r="T84" s="601"/>
      <c r="U84" s="577"/>
      <c r="V84" s="578"/>
    </row>
    <row r="85" spans="2:22" ht="26" thickTop="1" thickBot="1" x14ac:dyDescent="0.25">
      <c r="B85" s="595"/>
      <c r="C85" s="595"/>
      <c r="D85" s="993" t="s">
        <v>92</v>
      </c>
      <c r="E85" s="993"/>
      <c r="F85" s="993"/>
      <c r="G85" s="993"/>
      <c r="H85" s="993"/>
      <c r="I85" s="993"/>
      <c r="J85" s="993"/>
      <c r="K85" s="993"/>
      <c r="L85" s="993"/>
      <c r="M85" s="993"/>
      <c r="N85" s="993"/>
      <c r="O85" s="993"/>
      <c r="P85" s="596"/>
      <c r="Q85" s="896"/>
      <c r="R85" s="896"/>
      <c r="S85" s="896"/>
      <c r="T85" s="896"/>
      <c r="U85" s="595"/>
      <c r="V85" s="595"/>
    </row>
    <row r="86" spans="2:22" ht="20" thickTop="1" x14ac:dyDescent="0.25">
      <c r="B86" s="619"/>
      <c r="C86" s="620"/>
      <c r="D86" s="1023" t="s">
        <v>263</v>
      </c>
      <c r="E86" s="1023"/>
      <c r="F86" s="1023"/>
      <c r="G86" s="1023"/>
      <c r="H86" s="1023"/>
      <c r="I86" s="1023"/>
      <c r="J86" s="1023"/>
      <c r="K86" s="1023"/>
      <c r="L86" s="1023"/>
      <c r="M86" s="1023"/>
      <c r="N86" s="1023"/>
      <c r="O86" s="1023"/>
      <c r="P86" s="629"/>
      <c r="Q86" s="898"/>
      <c r="R86" s="898"/>
      <c r="S86" s="898"/>
      <c r="T86" s="898"/>
      <c r="U86" s="625"/>
      <c r="V86" s="626"/>
    </row>
    <row r="87" spans="2:22" ht="20" thickBot="1" x14ac:dyDescent="0.3">
      <c r="B87" s="630"/>
      <c r="C87" s="631"/>
      <c r="D87" s="1026"/>
      <c r="E87" s="1026"/>
      <c r="F87" s="1026"/>
      <c r="G87" s="1026"/>
      <c r="H87" s="1026"/>
      <c r="I87" s="1026"/>
      <c r="J87" s="1026"/>
      <c r="K87" s="1026"/>
      <c r="L87" s="1026"/>
      <c r="M87" s="1026"/>
      <c r="N87" s="1026"/>
      <c r="O87" s="1026"/>
      <c r="P87" s="632"/>
      <c r="Q87" s="899"/>
      <c r="R87" s="899"/>
      <c r="S87" s="899"/>
      <c r="T87" s="899"/>
      <c r="U87" s="633"/>
      <c r="V87" s="634"/>
    </row>
    <row r="88" spans="2:22" ht="33" customHeight="1" thickBot="1" x14ac:dyDescent="0.25">
      <c r="B88" s="589"/>
      <c r="C88" s="575"/>
      <c r="D88" s="990"/>
      <c r="E88" s="991"/>
      <c r="F88" s="991"/>
      <c r="G88" s="991"/>
      <c r="H88" s="991"/>
      <c r="I88" s="991"/>
      <c r="J88" s="991"/>
      <c r="K88" s="991"/>
      <c r="L88" s="991"/>
      <c r="M88" s="991"/>
      <c r="N88" s="991"/>
      <c r="O88" s="991"/>
      <c r="P88" s="992"/>
      <c r="Q88" s="575"/>
      <c r="R88" s="575"/>
      <c r="S88" s="575"/>
      <c r="T88" s="575"/>
      <c r="U88" s="575"/>
      <c r="V88" s="576"/>
    </row>
    <row r="89" spans="2:22" s="245" customFormat="1" ht="11.25" customHeight="1" thickBot="1" x14ac:dyDescent="0.25">
      <c r="B89" s="602"/>
      <c r="C89" s="603"/>
      <c r="D89" s="604"/>
      <c r="E89" s="605"/>
      <c r="F89" s="605"/>
      <c r="G89" s="605"/>
      <c r="H89" s="605"/>
      <c r="I89" s="590"/>
      <c r="J89" s="573"/>
      <c r="K89" s="573"/>
      <c r="L89" s="573"/>
      <c r="M89" s="573"/>
      <c r="N89" s="573"/>
      <c r="O89" s="573"/>
      <c r="P89" s="573"/>
      <c r="Q89" s="573"/>
      <c r="R89" s="573"/>
      <c r="S89" s="573"/>
      <c r="T89" s="573"/>
      <c r="U89" s="573"/>
      <c r="V89" s="574"/>
    </row>
    <row r="90" spans="2:22" ht="26" thickTop="1" thickBot="1" x14ac:dyDescent="0.25">
      <c r="B90" s="595"/>
      <c r="C90" s="595"/>
      <c r="D90" s="993" t="s">
        <v>264</v>
      </c>
      <c r="E90" s="993"/>
      <c r="F90" s="993"/>
      <c r="G90" s="993"/>
      <c r="H90" s="993"/>
      <c r="I90" s="993"/>
      <c r="J90" s="993"/>
      <c r="K90" s="993"/>
      <c r="L90" s="993"/>
      <c r="M90" s="993"/>
      <c r="N90" s="993"/>
      <c r="O90" s="993"/>
      <c r="P90" s="596"/>
      <c r="Q90" s="896"/>
      <c r="R90" s="896"/>
      <c r="S90" s="896"/>
      <c r="T90" s="896"/>
      <c r="U90" s="595"/>
      <c r="V90" s="595"/>
    </row>
    <row r="91" spans="2:22" ht="22" thickTop="1" x14ac:dyDescent="0.25">
      <c r="B91" s="619"/>
      <c r="C91" s="620">
        <v>1</v>
      </c>
      <c r="D91" s="627" t="s">
        <v>265</v>
      </c>
      <c r="E91" s="620"/>
      <c r="F91" s="620"/>
      <c r="G91" s="622"/>
      <c r="H91" s="622"/>
      <c r="I91" s="623"/>
      <c r="J91" s="623"/>
      <c r="K91" s="623"/>
      <c r="L91" s="624"/>
      <c r="M91" s="624"/>
      <c r="N91" s="624"/>
      <c r="O91" s="624"/>
      <c r="P91" s="624"/>
      <c r="Q91" s="624"/>
      <c r="R91" s="624"/>
      <c r="S91" s="624"/>
      <c r="T91" s="624"/>
      <c r="U91" s="625"/>
      <c r="V91" s="626"/>
    </row>
    <row r="92" spans="2:22" ht="22.5" customHeight="1" thickBot="1" x14ac:dyDescent="0.25">
      <c r="B92" s="589"/>
      <c r="C92" s="575"/>
      <c r="D92" s="579"/>
      <c r="E92" s="579"/>
      <c r="F92" s="1029" t="s">
        <v>266</v>
      </c>
      <c r="G92" s="1030"/>
      <c r="H92" s="1030"/>
      <c r="I92" s="1030"/>
      <c r="J92" s="1030"/>
      <c r="K92" s="1030"/>
      <c r="L92" s="1030"/>
      <c r="M92" s="1030"/>
      <c r="N92" s="1030"/>
      <c r="O92" s="1030"/>
      <c r="P92" s="1030"/>
      <c r="Q92" s="1030"/>
      <c r="R92" s="1030"/>
      <c r="S92" s="1030"/>
      <c r="T92" s="1030"/>
      <c r="U92" s="575"/>
      <c r="V92" s="576"/>
    </row>
    <row r="93" spans="2:22" s="245" customFormat="1" ht="32.25" customHeight="1" thickBot="1" x14ac:dyDescent="0.25">
      <c r="B93" s="543"/>
      <c r="C93" s="544"/>
      <c r="D93" s="1027" t="s">
        <v>267</v>
      </c>
      <c r="E93" s="1027"/>
      <c r="F93" s="562" t="s">
        <v>31</v>
      </c>
      <c r="G93" s="562" t="s">
        <v>32</v>
      </c>
      <c r="H93" s="562" t="s">
        <v>33</v>
      </c>
      <c r="I93" s="562" t="s">
        <v>34</v>
      </c>
      <c r="J93" s="562" t="s">
        <v>35</v>
      </c>
      <c r="K93" s="562" t="s">
        <v>36</v>
      </c>
      <c r="L93" s="562" t="s">
        <v>37</v>
      </c>
      <c r="M93" s="562" t="s">
        <v>38</v>
      </c>
      <c r="N93" s="562" t="s">
        <v>39</v>
      </c>
      <c r="O93" s="562" t="s">
        <v>40</v>
      </c>
      <c r="P93" s="562" t="s">
        <v>222</v>
      </c>
      <c r="Q93" s="562" t="s">
        <v>305</v>
      </c>
      <c r="R93" s="562" t="s">
        <v>306</v>
      </c>
      <c r="S93" s="562" t="s">
        <v>307</v>
      </c>
      <c r="T93" s="607" t="s">
        <v>308</v>
      </c>
      <c r="U93" s="547"/>
      <c r="V93" s="548"/>
    </row>
    <row r="94" spans="2:22" s="245" customFormat="1" ht="23.25" customHeight="1" x14ac:dyDescent="0.2">
      <c r="B94" s="543"/>
      <c r="C94" s="544"/>
      <c r="D94" s="1028"/>
      <c r="E94" s="1028"/>
      <c r="F94" s="295"/>
      <c r="G94" s="295"/>
      <c r="H94" s="295"/>
      <c r="I94" s="295"/>
      <c r="J94" s="294"/>
      <c r="K94" s="296"/>
      <c r="L94" s="296"/>
      <c r="M94" s="296"/>
      <c r="N94" s="296"/>
      <c r="O94" s="296"/>
      <c r="P94" s="296"/>
      <c r="Q94" s="296"/>
      <c r="R94" s="296"/>
      <c r="S94" s="296"/>
      <c r="T94" s="296"/>
      <c r="U94" s="547"/>
      <c r="V94" s="548"/>
    </row>
    <row r="95" spans="2:22" ht="16" thickBot="1" x14ac:dyDescent="0.25">
      <c r="B95" s="591"/>
      <c r="C95" s="577"/>
      <c r="D95" s="592"/>
      <c r="E95" s="592"/>
      <c r="F95" s="592"/>
      <c r="G95" s="592"/>
      <c r="H95" s="592"/>
      <c r="I95" s="592"/>
      <c r="J95" s="577"/>
      <c r="K95" s="577"/>
      <c r="L95" s="577"/>
      <c r="M95" s="577"/>
      <c r="N95" s="577"/>
      <c r="O95" s="577"/>
      <c r="P95" s="577"/>
      <c r="Q95" s="577"/>
      <c r="R95" s="577"/>
      <c r="S95" s="577"/>
      <c r="T95" s="577"/>
      <c r="U95" s="577"/>
      <c r="V95" s="578"/>
    </row>
    <row r="96" spans="2:22" ht="33" customHeight="1" thickTop="1" thickBot="1" x14ac:dyDescent="0.25">
      <c r="B96" s="595"/>
      <c r="C96" s="595"/>
      <c r="D96" s="993" t="s">
        <v>99</v>
      </c>
      <c r="E96" s="993"/>
      <c r="F96" s="993"/>
      <c r="G96" s="993"/>
      <c r="H96" s="993"/>
      <c r="I96" s="993"/>
      <c r="J96" s="993"/>
      <c r="K96" s="993"/>
      <c r="L96" s="993"/>
      <c r="M96" s="993"/>
      <c r="N96" s="993"/>
      <c r="O96" s="993"/>
      <c r="P96" s="596"/>
      <c r="Q96" s="896"/>
      <c r="R96" s="896"/>
      <c r="S96" s="896"/>
      <c r="T96" s="896"/>
      <c r="U96" s="595"/>
      <c r="V96" s="595"/>
    </row>
    <row r="97" spans="2:22" ht="26.25" customHeight="1" thickTop="1" x14ac:dyDescent="0.25">
      <c r="B97" s="619"/>
      <c r="C97" s="620">
        <v>1</v>
      </c>
      <c r="D97" s="621" t="s">
        <v>100</v>
      </c>
      <c r="E97" s="620"/>
      <c r="F97" s="620"/>
      <c r="G97" s="622"/>
      <c r="H97" s="622"/>
      <c r="I97" s="623"/>
      <c r="J97" s="623"/>
      <c r="K97" s="623"/>
      <c r="L97" s="624"/>
      <c r="M97" s="624"/>
      <c r="N97" s="624"/>
      <c r="O97" s="624"/>
      <c r="P97" s="624"/>
      <c r="Q97" s="624"/>
      <c r="R97" s="624"/>
      <c r="S97" s="624"/>
      <c r="T97" s="624"/>
      <c r="U97" s="625"/>
      <c r="V97" s="626"/>
    </row>
    <row r="98" spans="2:22" ht="9.75" customHeight="1" x14ac:dyDescent="0.25">
      <c r="B98" s="609"/>
      <c r="C98" s="610"/>
      <c r="D98" s="611"/>
      <c r="E98" s="610"/>
      <c r="F98" s="610"/>
      <c r="G98" s="608"/>
      <c r="H98" s="608"/>
      <c r="I98" s="612"/>
      <c r="J98" s="612"/>
      <c r="K98" s="612"/>
      <c r="L98" s="559"/>
      <c r="M98" s="559"/>
      <c r="N98" s="559"/>
      <c r="O98" s="559"/>
      <c r="P98" s="559"/>
      <c r="Q98" s="559"/>
      <c r="R98" s="559"/>
      <c r="S98" s="559"/>
      <c r="T98" s="559"/>
      <c r="U98" s="547"/>
      <c r="V98" s="548"/>
    </row>
    <row r="99" spans="2:22" ht="17" thickBot="1" x14ac:dyDescent="0.25">
      <c r="B99" s="589"/>
      <c r="C99" s="575"/>
      <c r="D99" s="549" t="s">
        <v>268</v>
      </c>
      <c r="E99" s="579"/>
      <c r="F99" s="579"/>
      <c r="G99" s="579"/>
      <c r="H99" s="579"/>
      <c r="I99" s="579"/>
      <c r="J99" s="575"/>
      <c r="K99" s="575"/>
      <c r="L99" s="575"/>
      <c r="M99" s="575"/>
      <c r="N99" s="575"/>
      <c r="O99" s="600"/>
      <c r="P99" s="600"/>
      <c r="Q99" s="600"/>
      <c r="R99" s="600"/>
      <c r="S99" s="600"/>
      <c r="T99" s="600"/>
      <c r="U99" s="575"/>
      <c r="V99" s="576"/>
    </row>
    <row r="100" spans="2:22" ht="46.5" customHeight="1" thickBot="1" x14ac:dyDescent="0.25">
      <c r="B100" s="589"/>
      <c r="C100" s="575"/>
      <c r="D100" s="990"/>
      <c r="E100" s="991"/>
      <c r="F100" s="991"/>
      <c r="G100" s="991"/>
      <c r="H100" s="991"/>
      <c r="I100" s="991"/>
      <c r="J100" s="991"/>
      <c r="K100" s="991"/>
      <c r="L100" s="991"/>
      <c r="M100" s="991"/>
      <c r="N100" s="991"/>
      <c r="O100" s="991"/>
      <c r="P100" s="992"/>
      <c r="Q100" s="579"/>
      <c r="R100" s="579"/>
      <c r="S100" s="579"/>
      <c r="T100" s="579"/>
      <c r="U100" s="579"/>
      <c r="V100" s="576"/>
    </row>
    <row r="101" spans="2:22" ht="11.25" customHeight="1" x14ac:dyDescent="0.2">
      <c r="B101" s="589"/>
      <c r="C101" s="575"/>
      <c r="D101" s="580"/>
      <c r="E101" s="580"/>
      <c r="F101" s="580"/>
      <c r="G101" s="580"/>
      <c r="H101" s="580"/>
      <c r="I101" s="580"/>
      <c r="J101" s="580"/>
      <c r="K101" s="580"/>
      <c r="L101" s="580"/>
      <c r="M101" s="580"/>
      <c r="N101" s="580"/>
      <c r="O101" s="580"/>
      <c r="P101" s="580"/>
      <c r="Q101" s="890"/>
      <c r="R101" s="890"/>
      <c r="S101" s="890"/>
      <c r="T101" s="890"/>
      <c r="U101" s="580"/>
      <c r="V101" s="576"/>
    </row>
    <row r="102" spans="2:22" ht="17" thickBot="1" x14ac:dyDescent="0.25">
      <c r="B102" s="589"/>
      <c r="C102" s="575"/>
      <c r="D102" s="549" t="s">
        <v>269</v>
      </c>
      <c r="E102" s="579"/>
      <c r="F102" s="579"/>
      <c r="G102" s="579"/>
      <c r="H102" s="579"/>
      <c r="I102" s="579"/>
      <c r="J102" s="575"/>
      <c r="K102" s="579"/>
      <c r="L102" s="575"/>
      <c r="M102" s="575"/>
      <c r="N102" s="575"/>
      <c r="O102" s="575"/>
      <c r="P102" s="575"/>
      <c r="Q102" s="575"/>
      <c r="R102" s="575"/>
      <c r="S102" s="575"/>
      <c r="T102" s="575"/>
      <c r="U102" s="575"/>
      <c r="V102" s="576"/>
    </row>
    <row r="103" spans="2:22" ht="42.75" customHeight="1" thickBot="1" x14ac:dyDescent="0.25">
      <c r="B103" s="589"/>
      <c r="C103" s="575"/>
      <c r="D103" s="990"/>
      <c r="E103" s="991"/>
      <c r="F103" s="991"/>
      <c r="G103" s="991"/>
      <c r="H103" s="991"/>
      <c r="I103" s="991"/>
      <c r="J103" s="991"/>
      <c r="K103" s="991"/>
      <c r="L103" s="991"/>
      <c r="M103" s="991"/>
      <c r="N103" s="991"/>
      <c r="O103" s="991"/>
      <c r="P103" s="992"/>
      <c r="Q103" s="575"/>
      <c r="R103" s="575"/>
      <c r="S103" s="575"/>
      <c r="T103" s="575"/>
      <c r="U103" s="575"/>
      <c r="V103" s="576"/>
    </row>
    <row r="104" spans="2:22" ht="11.25" customHeight="1" thickBot="1" x14ac:dyDescent="0.25">
      <c r="B104" s="591"/>
      <c r="C104" s="577"/>
      <c r="D104" s="590"/>
      <c r="E104" s="592"/>
      <c r="F104" s="592"/>
      <c r="G104" s="592"/>
      <c r="H104" s="592"/>
      <c r="I104" s="592"/>
      <c r="J104" s="577"/>
      <c r="K104" s="577"/>
      <c r="L104" s="577"/>
      <c r="M104" s="577"/>
      <c r="N104" s="577"/>
      <c r="O104" s="577"/>
      <c r="P104" s="577"/>
      <c r="Q104" s="577"/>
      <c r="R104" s="577"/>
      <c r="S104" s="577"/>
      <c r="T104" s="577"/>
      <c r="U104" s="577"/>
      <c r="V104" s="578"/>
    </row>
    <row r="105" spans="2:22" ht="16" thickTop="1" x14ac:dyDescent="0.2"/>
    <row r="109" spans="2:22" ht="19" x14ac:dyDescent="0.2">
      <c r="D109" s="720" t="s">
        <v>388</v>
      </c>
      <c r="E109" s="720"/>
      <c r="F109" s="1024">
        <f>+'1. Llenado Datos Financieros'!B4</f>
        <v>0</v>
      </c>
      <c r="G109" s="1024"/>
      <c r="H109" s="1024"/>
      <c r="I109" s="1024"/>
      <c r="J109" s="1024"/>
      <c r="K109" s="1024"/>
    </row>
    <row r="112" spans="2:22" x14ac:dyDescent="0.2">
      <c r="J112" s="255"/>
      <c r="K112" s="255"/>
      <c r="L112" s="255"/>
      <c r="M112" s="255"/>
      <c r="N112" s="255"/>
      <c r="O112" s="255"/>
      <c r="P112" s="255"/>
      <c r="Q112" s="255"/>
      <c r="R112" s="255"/>
      <c r="S112" s="255"/>
      <c r="T112" s="255"/>
    </row>
    <row r="113" spans="4:20" x14ac:dyDescent="0.2">
      <c r="J113" s="255"/>
      <c r="K113" s="255"/>
      <c r="L113" s="255"/>
      <c r="M113" s="255"/>
      <c r="N113" s="255"/>
      <c r="O113" s="255"/>
      <c r="P113" s="255"/>
      <c r="Q113" s="255"/>
      <c r="R113" s="255"/>
      <c r="S113" s="255"/>
      <c r="T113" s="255"/>
    </row>
    <row r="114" spans="4:20" ht="27.75" customHeight="1" x14ac:dyDescent="0.2">
      <c r="D114" s="875"/>
      <c r="E114" s="1025"/>
      <c r="F114" s="1025"/>
      <c r="G114" s="1025"/>
      <c r="H114" s="1025"/>
      <c r="I114" s="1025"/>
      <c r="J114" s="255"/>
      <c r="K114" s="875"/>
      <c r="L114" s="1025"/>
      <c r="M114" s="1025"/>
      <c r="N114" s="1025"/>
      <c r="O114" s="1025"/>
      <c r="P114" s="1025"/>
      <c r="Q114" s="876"/>
      <c r="R114" s="876"/>
      <c r="S114" s="876"/>
      <c r="T114" s="876"/>
    </row>
    <row r="115" spans="4:20" ht="27.75" customHeight="1" x14ac:dyDescent="0.2">
      <c r="D115" s="875"/>
      <c r="E115" s="877"/>
      <c r="F115" s="876"/>
      <c r="G115" s="876"/>
      <c r="H115" s="876"/>
      <c r="I115" s="876"/>
      <c r="J115" s="255"/>
      <c r="K115" s="875"/>
      <c r="L115" s="877"/>
      <c r="M115" s="876"/>
      <c r="N115" s="876"/>
      <c r="O115" s="876"/>
      <c r="P115" s="876"/>
      <c r="Q115" s="876"/>
      <c r="R115" s="876"/>
      <c r="S115" s="876"/>
      <c r="T115" s="876"/>
    </row>
    <row r="269" spans="1:40" s="255" customFormat="1" x14ac:dyDescent="0.2">
      <c r="A269" s="239"/>
      <c r="B269" s="239"/>
      <c r="C269" s="239"/>
      <c r="D269" s="386" t="s">
        <v>291</v>
      </c>
      <c r="J269" s="239"/>
      <c r="K269" s="239"/>
      <c r="L269" s="239"/>
      <c r="M269" s="239"/>
      <c r="N269" s="239"/>
      <c r="O269" s="239"/>
      <c r="P269" s="239"/>
      <c r="Q269" s="239"/>
      <c r="R269" s="239"/>
      <c r="S269" s="239"/>
      <c r="T269" s="239"/>
      <c r="U269" s="239"/>
      <c r="V269" s="239"/>
      <c r="W269" s="239"/>
      <c r="X269" s="239"/>
      <c r="Y269" s="239"/>
      <c r="Z269" s="239"/>
      <c r="AA269" s="239"/>
      <c r="AB269" s="239"/>
      <c r="AC269" s="239"/>
      <c r="AD269" s="239"/>
      <c r="AE269" s="239"/>
      <c r="AF269" s="239"/>
      <c r="AG269" s="239"/>
      <c r="AH269" s="239"/>
      <c r="AI269" s="239"/>
      <c r="AJ269" s="239"/>
      <c r="AK269" s="239"/>
      <c r="AL269" s="239"/>
      <c r="AM269" s="239"/>
      <c r="AN269" s="239"/>
    </row>
    <row r="270" spans="1:40" s="255" customFormat="1" x14ac:dyDescent="0.2">
      <c r="A270" s="239"/>
      <c r="B270" s="239"/>
      <c r="C270" s="239"/>
      <c r="D270" s="255" t="s">
        <v>16</v>
      </c>
      <c r="J270" s="239"/>
      <c r="K270" s="239"/>
      <c r="L270" s="239"/>
      <c r="M270" s="239"/>
      <c r="N270" s="239"/>
      <c r="O270" s="239"/>
      <c r="P270" s="239"/>
      <c r="Q270" s="239"/>
      <c r="R270" s="239"/>
      <c r="S270" s="239"/>
      <c r="T270" s="239"/>
      <c r="U270" s="239"/>
      <c r="V270" s="239"/>
      <c r="W270" s="239"/>
      <c r="X270" s="239"/>
      <c r="Y270" s="239"/>
      <c r="Z270" s="239"/>
      <c r="AA270" s="239"/>
      <c r="AB270" s="239"/>
      <c r="AC270" s="239"/>
      <c r="AD270" s="239"/>
      <c r="AE270" s="239"/>
      <c r="AF270" s="239"/>
      <c r="AG270" s="239"/>
      <c r="AH270" s="239"/>
      <c r="AI270" s="239"/>
      <c r="AJ270" s="239"/>
      <c r="AK270" s="239"/>
      <c r="AL270" s="239"/>
      <c r="AM270" s="239"/>
      <c r="AN270" s="239"/>
    </row>
    <row r="271" spans="1:40" s="255" customFormat="1" x14ac:dyDescent="0.2">
      <c r="A271" s="239"/>
      <c r="B271" s="239"/>
      <c r="C271" s="239"/>
      <c r="D271" s="255" t="s">
        <v>17</v>
      </c>
      <c r="J271" s="239"/>
      <c r="K271" s="239"/>
      <c r="L271" s="239"/>
      <c r="M271" s="239"/>
      <c r="N271" s="239"/>
      <c r="O271" s="239"/>
      <c r="P271" s="239"/>
      <c r="Q271" s="239"/>
      <c r="R271" s="239"/>
      <c r="S271" s="239"/>
      <c r="T271" s="239"/>
      <c r="U271" s="239"/>
      <c r="V271" s="239"/>
      <c r="W271" s="239"/>
      <c r="X271" s="239"/>
      <c r="Y271" s="239"/>
      <c r="Z271" s="239"/>
      <c r="AA271" s="239"/>
      <c r="AB271" s="239"/>
      <c r="AC271" s="239"/>
      <c r="AD271" s="239"/>
      <c r="AE271" s="239"/>
      <c r="AF271" s="239"/>
      <c r="AG271" s="239"/>
      <c r="AH271" s="239"/>
      <c r="AI271" s="239"/>
      <c r="AJ271" s="239"/>
      <c r="AK271" s="239"/>
      <c r="AL271" s="239"/>
      <c r="AM271" s="239"/>
      <c r="AN271" s="239"/>
    </row>
    <row r="272" spans="1:40" s="255" customFormat="1" x14ac:dyDescent="0.2">
      <c r="A272" s="239"/>
      <c r="B272" s="239"/>
      <c r="C272" s="239"/>
      <c r="D272" s="255" t="s">
        <v>15</v>
      </c>
      <c r="J272" s="239"/>
      <c r="K272" s="239"/>
      <c r="L272" s="239"/>
      <c r="M272" s="239"/>
      <c r="N272" s="239"/>
      <c r="O272" s="239"/>
      <c r="P272" s="239"/>
      <c r="Q272" s="239"/>
      <c r="R272" s="239"/>
      <c r="S272" s="239"/>
      <c r="T272" s="239"/>
      <c r="U272" s="239"/>
      <c r="V272" s="239"/>
      <c r="W272" s="239"/>
      <c r="X272" s="239"/>
      <c r="Y272" s="239"/>
      <c r="Z272" s="239"/>
      <c r="AA272" s="239"/>
      <c r="AB272" s="239"/>
      <c r="AC272" s="239"/>
      <c r="AD272" s="239"/>
      <c r="AE272" s="239"/>
      <c r="AF272" s="239"/>
      <c r="AG272" s="239"/>
      <c r="AH272" s="239"/>
      <c r="AI272" s="239"/>
      <c r="AJ272" s="239"/>
      <c r="AK272" s="239"/>
      <c r="AL272" s="239"/>
      <c r="AM272" s="239"/>
      <c r="AN272" s="239"/>
    </row>
    <row r="273" spans="1:40" s="255" customFormat="1" x14ac:dyDescent="0.2">
      <c r="A273" s="239"/>
      <c r="B273" s="239"/>
      <c r="C273" s="239"/>
      <c r="D273" s="255" t="s">
        <v>255</v>
      </c>
      <c r="J273" s="239"/>
      <c r="K273" s="239"/>
      <c r="L273" s="239"/>
      <c r="M273" s="239"/>
      <c r="N273" s="239"/>
      <c r="O273" s="239"/>
      <c r="P273" s="239"/>
      <c r="Q273" s="239"/>
      <c r="R273" s="239"/>
      <c r="S273" s="239"/>
      <c r="T273" s="239"/>
      <c r="U273" s="239"/>
      <c r="V273" s="239"/>
      <c r="W273" s="239"/>
      <c r="X273" s="239"/>
      <c r="Y273" s="239"/>
      <c r="Z273" s="239"/>
      <c r="AA273" s="239"/>
      <c r="AB273" s="239"/>
      <c r="AC273" s="239"/>
      <c r="AD273" s="239"/>
      <c r="AE273" s="239"/>
      <c r="AF273" s="239"/>
      <c r="AG273" s="239"/>
      <c r="AH273" s="239"/>
      <c r="AI273" s="239"/>
      <c r="AJ273" s="239"/>
      <c r="AK273" s="239"/>
      <c r="AL273" s="239"/>
      <c r="AM273" s="239"/>
      <c r="AN273" s="239"/>
    </row>
    <row r="274" spans="1:40" s="255" customFormat="1" x14ac:dyDescent="0.2">
      <c r="A274" s="239"/>
      <c r="B274" s="239"/>
      <c r="C274" s="239"/>
      <c r="D274" s="255" t="s">
        <v>292</v>
      </c>
      <c r="J274" s="239"/>
      <c r="K274" s="239"/>
      <c r="L274" s="239"/>
      <c r="M274" s="239"/>
      <c r="N274" s="239"/>
      <c r="O274" s="239"/>
      <c r="P274" s="239"/>
      <c r="Q274" s="239"/>
      <c r="R274" s="239"/>
      <c r="S274" s="239"/>
      <c r="T274" s="239"/>
      <c r="U274" s="239"/>
      <c r="V274" s="239"/>
      <c r="W274" s="239"/>
      <c r="X274" s="239"/>
      <c r="Y274" s="239"/>
      <c r="Z274" s="239"/>
      <c r="AA274" s="239"/>
      <c r="AB274" s="239"/>
      <c r="AC274" s="239"/>
      <c r="AD274" s="239"/>
      <c r="AE274" s="239"/>
      <c r="AF274" s="239"/>
      <c r="AG274" s="239"/>
      <c r="AH274" s="239"/>
      <c r="AI274" s="239"/>
      <c r="AJ274" s="239"/>
      <c r="AK274" s="239"/>
      <c r="AL274" s="239"/>
      <c r="AM274" s="239"/>
      <c r="AN274" s="239"/>
    </row>
    <row r="275" spans="1:40" s="255" customFormat="1" x14ac:dyDescent="0.2">
      <c r="A275" s="239"/>
      <c r="B275" s="239"/>
      <c r="C275" s="239"/>
      <c r="D275" s="255" t="s">
        <v>19</v>
      </c>
      <c r="J275" s="239"/>
      <c r="K275" s="239"/>
      <c r="L275" s="239"/>
      <c r="M275" s="239"/>
      <c r="N275" s="239"/>
      <c r="O275" s="239"/>
      <c r="P275" s="239"/>
      <c r="Q275" s="239"/>
      <c r="R275" s="239"/>
      <c r="S275" s="239"/>
      <c r="T275" s="239"/>
      <c r="U275" s="239"/>
      <c r="V275" s="239"/>
      <c r="W275" s="239"/>
      <c r="X275" s="239"/>
      <c r="Y275" s="239"/>
      <c r="Z275" s="239"/>
      <c r="AA275" s="239"/>
      <c r="AB275" s="239"/>
      <c r="AC275" s="239"/>
      <c r="AD275" s="239"/>
      <c r="AE275" s="239"/>
      <c r="AF275" s="239"/>
      <c r="AG275" s="239"/>
      <c r="AH275" s="239"/>
      <c r="AI275" s="239"/>
      <c r="AJ275" s="239"/>
      <c r="AK275" s="239"/>
      <c r="AL275" s="239"/>
      <c r="AM275" s="239"/>
      <c r="AN275" s="239"/>
    </row>
    <row r="276" spans="1:40" s="255" customFormat="1" x14ac:dyDescent="0.2">
      <c r="A276" s="239"/>
      <c r="B276" s="239"/>
      <c r="C276" s="239"/>
      <c r="D276" s="255" t="s">
        <v>18</v>
      </c>
      <c r="J276" s="239"/>
      <c r="K276" s="239"/>
      <c r="L276" s="239"/>
      <c r="M276" s="239"/>
      <c r="N276" s="239"/>
      <c r="O276" s="239"/>
      <c r="P276" s="239"/>
      <c r="Q276" s="239"/>
      <c r="R276" s="239"/>
      <c r="S276" s="239"/>
      <c r="T276" s="239"/>
      <c r="U276" s="239"/>
      <c r="V276" s="239"/>
      <c r="W276" s="239"/>
      <c r="X276" s="239"/>
      <c r="Y276" s="239"/>
      <c r="Z276" s="239"/>
      <c r="AA276" s="239"/>
      <c r="AB276" s="239"/>
      <c r="AC276" s="239"/>
      <c r="AD276" s="239"/>
      <c r="AE276" s="239"/>
      <c r="AF276" s="239"/>
      <c r="AG276" s="239"/>
      <c r="AH276" s="239"/>
      <c r="AI276" s="239"/>
      <c r="AJ276" s="239"/>
      <c r="AK276" s="239"/>
      <c r="AL276" s="239"/>
      <c r="AM276" s="239"/>
      <c r="AN276" s="239"/>
    </row>
  </sheetData>
  <sheetProtection formatCells="0" formatColumns="0" sort="0" autoFilter="0"/>
  <mergeCells count="48">
    <mergeCell ref="F109:K109"/>
    <mergeCell ref="E114:I114"/>
    <mergeCell ref="L114:P114"/>
    <mergeCell ref="D96:O96"/>
    <mergeCell ref="D83:P83"/>
    <mergeCell ref="D100:P100"/>
    <mergeCell ref="D103:P103"/>
    <mergeCell ref="D86:O87"/>
    <mergeCell ref="D90:O90"/>
    <mergeCell ref="D93:E93"/>
    <mergeCell ref="D88:P88"/>
    <mergeCell ref="D94:E94"/>
    <mergeCell ref="F92:T92"/>
    <mergeCell ref="D78:O78"/>
    <mergeCell ref="D81:O81"/>
    <mergeCell ref="D85:O85"/>
    <mergeCell ref="D79:O79"/>
    <mergeCell ref="D71:P71"/>
    <mergeCell ref="C1:U1"/>
    <mergeCell ref="D26:O26"/>
    <mergeCell ref="D2:O2"/>
    <mergeCell ref="C3:O3"/>
    <mergeCell ref="O7:P7"/>
    <mergeCell ref="D18:P18"/>
    <mergeCell ref="J22:P22"/>
    <mergeCell ref="D8:I8"/>
    <mergeCell ref="J8:P8"/>
    <mergeCell ref="D19:P19"/>
    <mergeCell ref="D23:I23"/>
    <mergeCell ref="J23:P23"/>
    <mergeCell ref="D35:I35"/>
    <mergeCell ref="J35:P35"/>
    <mergeCell ref="D38:I38"/>
    <mergeCell ref="J38:O38"/>
    <mergeCell ref="J37:P37"/>
    <mergeCell ref="D62:O62"/>
    <mergeCell ref="D76:P76"/>
    <mergeCell ref="D67:O67"/>
    <mergeCell ref="D41:P41"/>
    <mergeCell ref="D44:P44"/>
    <mergeCell ref="D46:O46"/>
    <mergeCell ref="D55:O55"/>
    <mergeCell ref="D58:O58"/>
    <mergeCell ref="I69:M69"/>
    <mergeCell ref="M74:P74"/>
    <mergeCell ref="D60:P60"/>
    <mergeCell ref="D63:P63"/>
    <mergeCell ref="D65:P65"/>
  </mergeCells>
  <dataValidations disablePrompts="1" count="1">
    <dataValidation showInputMessage="1" showErrorMessage="1" sqref="M74:T74" xr:uid="{CB40701D-A02E-4EBD-8044-890DF07A8C1C}"/>
  </dataValidations>
  <printOptions horizontalCentered="1"/>
  <pageMargins left="0.39370078740157483" right="0.2" top="0.59055118110236227" bottom="0.87" header="0.19685039370078741" footer="0.19685039370078741"/>
  <pageSetup scale="55" firstPageNumber="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IO199"/>
  <sheetViews>
    <sheetView showGridLines="0" topLeftCell="A5" zoomScale="85" zoomScaleNormal="85" workbookViewId="0">
      <selection activeCell="A5" sqref="A5"/>
    </sheetView>
  </sheetViews>
  <sheetFormatPr baseColWidth="10" defaultColWidth="42.1640625" defaultRowHeight="15" x14ac:dyDescent="0.2"/>
  <cols>
    <col min="1" max="1" width="49.1640625" style="828" customWidth="1"/>
    <col min="2" max="2" width="13.83203125" style="825" customWidth="1"/>
    <col min="3" max="3" width="13.83203125" style="860" customWidth="1"/>
    <col min="4" max="4" width="13.83203125" style="800" customWidth="1"/>
    <col min="5" max="17" width="13.83203125" style="847" customWidth="1"/>
    <col min="18" max="18" width="17.1640625" style="800" customWidth="1"/>
    <col min="19" max="19" width="3.5" style="800" customWidth="1"/>
    <col min="20" max="20" width="5.1640625" style="800" customWidth="1"/>
    <col min="21" max="21" width="4.1640625" style="800" customWidth="1"/>
    <col min="22" max="22" width="5.83203125" style="800" bestFit="1" customWidth="1"/>
    <col min="23" max="249" width="42.1640625" style="800" customWidth="1"/>
    <col min="250" max="16384" width="42.1640625" style="835"/>
  </cols>
  <sheetData>
    <row r="1" spans="1:23" hidden="1" x14ac:dyDescent="0.2">
      <c r="A1" s="766" t="s">
        <v>119</v>
      </c>
      <c r="B1" s="73"/>
      <c r="C1" s="74"/>
      <c r="D1" s="73"/>
      <c r="E1" s="74"/>
      <c r="F1" s="74"/>
      <c r="G1" s="74"/>
      <c r="H1" s="74"/>
      <c r="I1" s="74"/>
      <c r="J1" s="74"/>
      <c r="K1" s="74"/>
      <c r="L1" s="74"/>
      <c r="M1" s="74"/>
      <c r="N1" s="74"/>
      <c r="O1" s="74"/>
      <c r="P1" s="74"/>
      <c r="Q1" s="74"/>
      <c r="R1" s="73">
        <f>SUM(B1:L1)</f>
        <v>0</v>
      </c>
    </row>
    <row r="2" spans="1:23" hidden="1" x14ac:dyDescent="0.2">
      <c r="A2" s="766" t="s">
        <v>120</v>
      </c>
      <c r="B2" s="73"/>
      <c r="C2" s="74"/>
      <c r="D2" s="73"/>
      <c r="E2" s="74"/>
      <c r="F2" s="74"/>
      <c r="G2" s="74"/>
      <c r="H2" s="74"/>
      <c r="I2" s="74"/>
      <c r="J2" s="74"/>
      <c r="K2" s="74"/>
      <c r="L2" s="74"/>
      <c r="M2" s="74"/>
      <c r="N2" s="74"/>
      <c r="O2" s="74"/>
      <c r="P2" s="74"/>
      <c r="Q2" s="74"/>
      <c r="R2" s="73">
        <f>SUM(B2:L2)</f>
        <v>0</v>
      </c>
    </row>
    <row r="3" spans="1:23" hidden="1" x14ac:dyDescent="0.2">
      <c r="A3" s="766" t="s">
        <v>121</v>
      </c>
      <c r="B3" s="73"/>
      <c r="C3" s="74"/>
      <c r="D3" s="73"/>
      <c r="E3" s="74"/>
      <c r="F3" s="74"/>
      <c r="G3" s="74"/>
      <c r="H3" s="74"/>
      <c r="I3" s="74"/>
      <c r="J3" s="74"/>
      <c r="K3" s="74"/>
      <c r="L3" s="74"/>
      <c r="M3" s="74"/>
      <c r="N3" s="74"/>
      <c r="O3" s="74"/>
      <c r="P3" s="74"/>
      <c r="Q3" s="74"/>
      <c r="R3" s="77">
        <f>SUM(B3:L3)</f>
        <v>0</v>
      </c>
    </row>
    <row r="4" spans="1:23" hidden="1" x14ac:dyDescent="0.2">
      <c r="A4" s="81" t="s">
        <v>122</v>
      </c>
      <c r="B4" s="79">
        <f>SUM(B1:B3)</f>
        <v>0</v>
      </c>
      <c r="C4" s="79">
        <f>SUM(C1:C3)</f>
        <v>0</v>
      </c>
      <c r="D4" s="79">
        <f>SUM(D1:D3)</f>
        <v>0</v>
      </c>
      <c r="E4" s="79">
        <f>SUM(E1:E3)</f>
        <v>0</v>
      </c>
      <c r="F4" s="79">
        <f>SUM(F1:F3)</f>
        <v>0</v>
      </c>
      <c r="G4" s="79"/>
      <c r="H4" s="79"/>
      <c r="I4" s="79"/>
      <c r="J4" s="79"/>
      <c r="K4" s="79"/>
      <c r="L4" s="79">
        <f>SUM(L1:L3)</f>
        <v>0</v>
      </c>
      <c r="M4" s="79"/>
      <c r="N4" s="79"/>
      <c r="O4" s="79"/>
      <c r="P4" s="79"/>
      <c r="Q4" s="79"/>
      <c r="R4" s="80">
        <f>SUM(B4:L4)</f>
        <v>0</v>
      </c>
    </row>
    <row r="5" spans="1:23" s="800" customFormat="1" ht="14" x14ac:dyDescent="0.15">
      <c r="A5" s="81"/>
      <c r="B5" s="82"/>
      <c r="C5" s="82"/>
      <c r="D5" s="82"/>
      <c r="E5" s="82"/>
      <c r="F5" s="82"/>
      <c r="G5" s="82"/>
      <c r="H5" s="82"/>
      <c r="I5" s="82"/>
      <c r="J5" s="82"/>
      <c r="K5" s="82"/>
      <c r="L5" s="82"/>
      <c r="M5" s="82"/>
      <c r="N5" s="82"/>
      <c r="O5" s="82"/>
      <c r="P5" s="82"/>
      <c r="Q5" s="82"/>
      <c r="R5" s="73"/>
    </row>
    <row r="6" spans="1:23" s="837" customFormat="1" ht="25.5" customHeight="1" x14ac:dyDescent="0.15">
      <c r="A6" s="84" t="s">
        <v>123</v>
      </c>
      <c r="B6" s="85"/>
      <c r="C6" s="836"/>
      <c r="E6" s="838"/>
      <c r="F6" s="838"/>
      <c r="G6" s="838"/>
      <c r="H6" s="838"/>
      <c r="I6" s="838"/>
      <c r="J6" s="838"/>
      <c r="K6" s="838"/>
      <c r="L6" s="838"/>
      <c r="M6" s="838"/>
      <c r="N6" s="838"/>
      <c r="O6" s="838"/>
      <c r="P6" s="838"/>
      <c r="Q6" s="838"/>
    </row>
    <row r="7" spans="1:23" s="800" customFormat="1" ht="14" x14ac:dyDescent="0.15">
      <c r="A7" s="81"/>
      <c r="B7" s="82"/>
      <c r="C7" s="82"/>
      <c r="D7" s="82"/>
      <c r="E7" s="82"/>
      <c r="F7" s="82"/>
      <c r="G7" s="82"/>
      <c r="H7" s="82"/>
      <c r="I7" s="82"/>
      <c r="J7" s="82"/>
      <c r="K7" s="82"/>
      <c r="L7" s="82"/>
      <c r="M7" s="82"/>
      <c r="N7" s="82"/>
      <c r="O7" s="82"/>
      <c r="P7" s="82"/>
      <c r="Q7" s="82"/>
      <c r="R7" s="73"/>
    </row>
    <row r="8" spans="1:23" ht="29.25" customHeight="1" x14ac:dyDescent="0.2">
      <c r="A8" s="767" t="s">
        <v>124</v>
      </c>
      <c r="B8" s="768"/>
      <c r="C8" s="839"/>
      <c r="D8" s="1037" t="str">
        <f>UPPER('1. Llenado Datos Financieros'!B3)</f>
        <v/>
      </c>
      <c r="E8" s="1037"/>
      <c r="F8" s="1037"/>
      <c r="G8" s="1037"/>
      <c r="H8" s="1037"/>
      <c r="I8" s="1037"/>
      <c r="J8" s="1037"/>
      <c r="K8" s="1037"/>
      <c r="L8" s="1037"/>
      <c r="M8" s="840"/>
      <c r="N8" s="840"/>
      <c r="O8" s="840"/>
      <c r="P8" s="840"/>
      <c r="Q8" s="840"/>
      <c r="R8" s="878"/>
    </row>
    <row r="9" spans="1:23" ht="29.25" customHeight="1" x14ac:dyDescent="0.2">
      <c r="A9" s="769" t="s">
        <v>126</v>
      </c>
      <c r="B9" s="770"/>
      <c r="C9" s="841"/>
      <c r="D9" s="1038" t="str">
        <f>CONCATENATE('1. Llenado Datos Financieros'!D7)</f>
        <v/>
      </c>
      <c r="E9" s="1038"/>
      <c r="F9" s="1038"/>
      <c r="G9" s="1038"/>
      <c r="H9" s="1038"/>
      <c r="I9" s="1038"/>
      <c r="J9" s="1038"/>
      <c r="K9" s="1038"/>
      <c r="L9" s="1038"/>
      <c r="M9" s="842"/>
      <c r="N9" s="842"/>
      <c r="O9" s="842"/>
      <c r="P9" s="842"/>
      <c r="Q9" s="842"/>
      <c r="R9" s="843"/>
      <c r="T9" s="1031">
        <f ca="1">TODAY()</f>
        <v>44840</v>
      </c>
      <c r="U9" s="1032"/>
      <c r="V9" s="1032"/>
      <c r="W9" s="885"/>
    </row>
    <row r="10" spans="1:23" ht="29.25" customHeight="1" x14ac:dyDescent="0.2">
      <c r="A10" s="771" t="s">
        <v>127</v>
      </c>
      <c r="B10" s="844"/>
      <c r="C10" s="844"/>
      <c r="D10" s="1033">
        <f>'1. Llenado Datos Financieros'!B4</f>
        <v>0</v>
      </c>
      <c r="E10" s="1033"/>
      <c r="F10" s="1033"/>
      <c r="G10" s="1033"/>
      <c r="H10" s="1033"/>
      <c r="I10" s="1033"/>
      <c r="J10" s="1033"/>
      <c r="K10" s="1033"/>
      <c r="L10" s="1033"/>
      <c r="M10" s="845"/>
      <c r="N10" s="845"/>
      <c r="O10" s="845"/>
      <c r="P10" s="845"/>
      <c r="Q10" s="845"/>
      <c r="R10" s="846" t="str">
        <f>IF('1. Llenado Datos Financieros'!B8="Línea de Crédito para pago a terceros (Abasto)",1,IF('1. Llenado Datos Financieros'!B8="Línea de Financiamiento para Importaciones",1,IF('1. Llenado Datos Financieros'!B8="Línea de Financiamiento para Capital de Trabajo",1,IF('1. Llenado Datos Financieros'!B8="Inversión de activos fijos",2,IF('1. Llenado Datos Financieros'!B8="Consolidación de deudas",2,IF('1. Llenado Datos Financieros'!B8="Costo de producción/ventas/administrativo",2,IF('1. Llenado Datos Financieros'!B8="Inversión de activos fijos (Leasing)",2," ")))))))</f>
        <v xml:space="preserve"> </v>
      </c>
      <c r="T10" s="886">
        <f>DAY(D10)</f>
        <v>0</v>
      </c>
      <c r="U10" s="886">
        <f>MONTH(D10)</f>
        <v>1</v>
      </c>
      <c r="V10" s="886">
        <f>YEAR(D10)</f>
        <v>1900</v>
      </c>
      <c r="W10" s="885"/>
    </row>
    <row r="11" spans="1:23" s="800" customFormat="1" ht="18.75" customHeight="1" thickBot="1" x14ac:dyDescent="0.25">
      <c r="A11" s="101"/>
      <c r="E11" s="102"/>
      <c r="F11" s="103"/>
      <c r="G11" s="103"/>
      <c r="H11" s="103"/>
      <c r="I11" s="103"/>
      <c r="J11" s="103"/>
      <c r="K11" s="103"/>
      <c r="L11" s="847"/>
      <c r="M11" s="847"/>
      <c r="N11" s="847"/>
      <c r="O11" s="847"/>
      <c r="P11" s="847"/>
      <c r="Q11" s="847"/>
    </row>
    <row r="12" spans="1:23" s="848" customFormat="1" ht="23.25" customHeight="1" x14ac:dyDescent="0.2">
      <c r="A12" s="772" t="s">
        <v>20</v>
      </c>
      <c r="B12" s="773" t="s">
        <v>128</v>
      </c>
      <c r="C12" s="773">
        <v>2021</v>
      </c>
      <c r="D12" s="773">
        <f>C12+1</f>
        <v>2022</v>
      </c>
      <c r="E12" s="773">
        <f t="shared" ref="E12:L12" si="0">D12+1</f>
        <v>2023</v>
      </c>
      <c r="F12" s="773">
        <f t="shared" si="0"/>
        <v>2024</v>
      </c>
      <c r="G12" s="773">
        <f t="shared" si="0"/>
        <v>2025</v>
      </c>
      <c r="H12" s="773">
        <f t="shared" si="0"/>
        <v>2026</v>
      </c>
      <c r="I12" s="773">
        <f t="shared" si="0"/>
        <v>2027</v>
      </c>
      <c r="J12" s="773">
        <f t="shared" si="0"/>
        <v>2028</v>
      </c>
      <c r="K12" s="773">
        <f t="shared" si="0"/>
        <v>2029</v>
      </c>
      <c r="L12" s="773">
        <f t="shared" si="0"/>
        <v>2030</v>
      </c>
      <c r="M12" s="773">
        <f t="shared" ref="M12:Q12" si="1">L12+1</f>
        <v>2031</v>
      </c>
      <c r="N12" s="773">
        <f t="shared" si="1"/>
        <v>2032</v>
      </c>
      <c r="O12" s="773">
        <f t="shared" si="1"/>
        <v>2033</v>
      </c>
      <c r="P12" s="773">
        <f t="shared" si="1"/>
        <v>2034</v>
      </c>
      <c r="Q12" s="773">
        <f t="shared" si="1"/>
        <v>2035</v>
      </c>
      <c r="R12" s="772" t="s">
        <v>129</v>
      </c>
    </row>
    <row r="13" spans="1:23" ht="20" x14ac:dyDescent="0.2">
      <c r="A13" s="774" t="s">
        <v>130</v>
      </c>
      <c r="B13" s="775" t="s">
        <v>131</v>
      </c>
      <c r="C13" s="849"/>
      <c r="D13" s="849"/>
      <c r="E13" s="849"/>
      <c r="F13" s="849"/>
      <c r="G13" s="849"/>
      <c r="H13" s="849"/>
      <c r="I13" s="849"/>
      <c r="J13" s="849"/>
      <c r="K13" s="849"/>
      <c r="L13" s="849"/>
      <c r="M13" s="849"/>
      <c r="N13" s="849"/>
      <c r="O13" s="849"/>
      <c r="P13" s="849"/>
      <c r="Q13" s="849"/>
      <c r="R13" s="850"/>
    </row>
    <row r="14" spans="1:23" x14ac:dyDescent="0.2">
      <c r="A14" s="776" t="s">
        <v>132</v>
      </c>
      <c r="B14" s="777"/>
      <c r="C14" s="775"/>
      <c r="D14" s="775"/>
      <c r="E14" s="775"/>
      <c r="F14" s="775"/>
      <c r="G14" s="775"/>
      <c r="H14" s="775"/>
      <c r="I14" s="775"/>
      <c r="J14" s="775"/>
      <c r="K14" s="775"/>
      <c r="L14" s="775"/>
      <c r="M14" s="775"/>
      <c r="N14" s="775"/>
      <c r="O14" s="775"/>
      <c r="P14" s="775"/>
      <c r="Q14" s="775"/>
      <c r="R14" s="778"/>
    </row>
    <row r="15" spans="1:23" ht="16" x14ac:dyDescent="0.2">
      <c r="A15" s="779" t="s">
        <v>133</v>
      </c>
      <c r="B15" s="780">
        <f>'4. Impresión Supuestos'!D18</f>
        <v>0</v>
      </c>
      <c r="C15" s="781">
        <f>IF(C39=" "," ",(B15*'4. Impresión Supuestos'!E18)+B15)</f>
        <v>0</v>
      </c>
      <c r="D15" s="781" t="str">
        <f>IF(D39=" "," ",(C15*'4. Impresión Supuestos'!F18)+C15)</f>
        <v xml:space="preserve"> </v>
      </c>
      <c r="E15" s="781" t="str">
        <f>IF(E39=" "," ",(D15*'4. Impresión Supuestos'!G18)+D15)</f>
        <v xml:space="preserve"> </v>
      </c>
      <c r="F15" s="781" t="str">
        <f>IF(F39=" "," ",(E15*'4. Impresión Supuestos'!H18)+E15)</f>
        <v xml:space="preserve"> </v>
      </c>
      <c r="G15" s="781" t="str">
        <f>IF(G39=" "," ",(F15*'4. Impresión Supuestos'!I18)+F15)</f>
        <v xml:space="preserve"> </v>
      </c>
      <c r="H15" s="781" t="str">
        <f>IF(H39=" "," ",(G15*'4. Impresión Supuestos'!J18)+G15)</f>
        <v xml:space="preserve"> </v>
      </c>
      <c r="I15" s="781" t="str">
        <f>IF(I39=" "," ",(H15*'4. Impresión Supuestos'!K18)+H15)</f>
        <v xml:space="preserve"> </v>
      </c>
      <c r="J15" s="781" t="str">
        <f>IF(J39=" "," ",(I15*'4. Impresión Supuestos'!L18)+I15)</f>
        <v xml:space="preserve"> </v>
      </c>
      <c r="K15" s="781" t="str">
        <f>IF(K39=" "," ",(J15*'4. Impresión Supuestos'!M18)+J15)</f>
        <v xml:space="preserve"> </v>
      </c>
      <c r="L15" s="781" t="str">
        <f>IF(L39=" "," ",(K15*'4. Impresión Supuestos'!N18)+K15)</f>
        <v xml:space="preserve"> </v>
      </c>
      <c r="M15" s="781" t="str">
        <f>IF(M39=" "," ",(L15*'4. Impresión Supuestos'!O18)+L15)</f>
        <v xml:space="preserve"> </v>
      </c>
      <c r="N15" s="781" t="str">
        <f>IF(N39=" "," ",(M15*'4. Impresión Supuestos'!P18)+M15)</f>
        <v xml:space="preserve"> </v>
      </c>
      <c r="O15" s="781" t="str">
        <f>IF(O39=" "," ",(N15*'4. Impresión Supuestos'!Q18)+N15)</f>
        <v xml:space="preserve"> </v>
      </c>
      <c r="P15" s="781" t="str">
        <f>IF(P39=" "," ",(O15*'4. Impresión Supuestos'!R18)+O15)</f>
        <v xml:space="preserve"> </v>
      </c>
      <c r="Q15" s="781" t="str">
        <f>IF(Q39=" "," ",(P15*'4. Impresión Supuestos'!S18)+P15)</f>
        <v xml:space="preserve"> </v>
      </c>
      <c r="R15" s="780">
        <f>SUBTOTAL(109,C15:Q15)</f>
        <v>0</v>
      </c>
    </row>
    <row r="16" spans="1:23" ht="16" hidden="1" x14ac:dyDescent="0.2">
      <c r="A16" s="779" t="s">
        <v>134</v>
      </c>
      <c r="B16" s="124"/>
      <c r="C16" s="782"/>
      <c r="D16" s="782"/>
      <c r="E16" s="782"/>
      <c r="F16" s="782"/>
      <c r="G16" s="782"/>
      <c r="H16" s="782"/>
      <c r="I16" s="782"/>
      <c r="J16" s="782"/>
      <c r="K16" s="782"/>
      <c r="L16" s="782"/>
      <c r="M16" s="782"/>
      <c r="N16" s="782"/>
      <c r="O16" s="782"/>
      <c r="P16" s="782"/>
      <c r="Q16" s="782"/>
      <c r="R16" s="124">
        <f>SUM(C16:L16)</f>
        <v>0</v>
      </c>
    </row>
    <row r="17" spans="1:18" hidden="1" x14ac:dyDescent="0.2">
      <c r="A17" s="779"/>
      <c r="B17" s="124"/>
      <c r="C17" s="782"/>
      <c r="D17" s="782"/>
      <c r="E17" s="782"/>
      <c r="F17" s="782"/>
      <c r="G17" s="782"/>
      <c r="H17" s="782"/>
      <c r="I17" s="782"/>
      <c r="J17" s="782"/>
      <c r="K17" s="782"/>
      <c r="L17" s="782"/>
      <c r="M17" s="782"/>
      <c r="N17" s="782"/>
      <c r="O17" s="782"/>
      <c r="P17" s="782"/>
      <c r="Q17" s="782"/>
      <c r="R17" s="124"/>
    </row>
    <row r="18" spans="1:18" hidden="1" x14ac:dyDescent="0.2">
      <c r="A18" s="779"/>
      <c r="B18" s="124"/>
      <c r="C18" s="782"/>
      <c r="D18" s="782"/>
      <c r="E18" s="782"/>
      <c r="F18" s="782"/>
      <c r="G18" s="782"/>
      <c r="H18" s="782"/>
      <c r="I18" s="782"/>
      <c r="J18" s="782"/>
      <c r="K18" s="782"/>
      <c r="L18" s="782"/>
      <c r="M18" s="782"/>
      <c r="N18" s="782"/>
      <c r="O18" s="782"/>
      <c r="P18" s="782"/>
      <c r="Q18" s="782"/>
      <c r="R18" s="124"/>
    </row>
    <row r="19" spans="1:18" ht="15" customHeight="1" x14ac:dyDescent="0.2">
      <c r="A19" s="919" t="s">
        <v>135</v>
      </c>
      <c r="B19" s="139"/>
      <c r="C19" s="781"/>
      <c r="D19" s="781"/>
      <c r="E19" s="781"/>
      <c r="F19" s="781"/>
      <c r="G19" s="781"/>
      <c r="H19" s="781"/>
      <c r="I19" s="781"/>
      <c r="J19" s="781"/>
      <c r="K19" s="781"/>
      <c r="L19" s="781"/>
      <c r="M19" s="781"/>
      <c r="N19" s="781"/>
      <c r="O19" s="781"/>
      <c r="P19" s="781"/>
      <c r="Q19" s="781"/>
      <c r="R19" s="780">
        <f>SUBTOTAL(109,C19:Q19)</f>
        <v>0</v>
      </c>
    </row>
    <row r="20" spans="1:18" s="851" customFormat="1" ht="24" customHeight="1" thickBot="1" x14ac:dyDescent="0.25">
      <c r="A20" s="783" t="s">
        <v>136</v>
      </c>
      <c r="B20" s="873">
        <f t="shared" ref="B20:R20" si="2">SUM(B15:B19)</f>
        <v>0</v>
      </c>
      <c r="C20" s="874">
        <f t="shared" si="2"/>
        <v>0</v>
      </c>
      <c r="D20" s="874">
        <f t="shared" si="2"/>
        <v>0</v>
      </c>
      <c r="E20" s="874">
        <f t="shared" si="2"/>
        <v>0</v>
      </c>
      <c r="F20" s="874">
        <f t="shared" si="2"/>
        <v>0</v>
      </c>
      <c r="G20" s="874">
        <f t="shared" si="2"/>
        <v>0</v>
      </c>
      <c r="H20" s="874">
        <f t="shared" si="2"/>
        <v>0</v>
      </c>
      <c r="I20" s="874">
        <f t="shared" si="2"/>
        <v>0</v>
      </c>
      <c r="J20" s="874">
        <f t="shared" si="2"/>
        <v>0</v>
      </c>
      <c r="K20" s="874">
        <f t="shared" si="2"/>
        <v>0</v>
      </c>
      <c r="L20" s="874">
        <f t="shared" si="2"/>
        <v>0</v>
      </c>
      <c r="M20" s="874">
        <f t="shared" ref="M20:Q20" si="3">SUM(M15:M19)</f>
        <v>0</v>
      </c>
      <c r="N20" s="874">
        <f t="shared" si="3"/>
        <v>0</v>
      </c>
      <c r="O20" s="874">
        <f t="shared" si="3"/>
        <v>0</v>
      </c>
      <c r="P20" s="874">
        <f t="shared" si="3"/>
        <v>0</v>
      </c>
      <c r="Q20" s="874">
        <f t="shared" si="3"/>
        <v>0</v>
      </c>
      <c r="R20" s="873">
        <f t="shared" si="2"/>
        <v>0</v>
      </c>
    </row>
    <row r="21" spans="1:18" ht="17" thickTop="1" x14ac:dyDescent="0.2">
      <c r="A21" s="779" t="s">
        <v>137</v>
      </c>
      <c r="B21" s="780"/>
      <c r="C21" s="780"/>
      <c r="D21" s="780"/>
      <c r="E21" s="780"/>
      <c r="F21" s="780"/>
      <c r="G21" s="780"/>
      <c r="H21" s="780"/>
      <c r="I21" s="780"/>
      <c r="J21" s="780"/>
      <c r="K21" s="780"/>
      <c r="L21" s="780"/>
      <c r="M21" s="780"/>
      <c r="N21" s="780"/>
      <c r="O21" s="780"/>
      <c r="P21" s="780"/>
      <c r="Q21" s="780"/>
      <c r="R21" s="780">
        <f>SUM(C21:Q21)</f>
        <v>0</v>
      </c>
    </row>
    <row r="22" spans="1:18" ht="15" customHeight="1" x14ac:dyDescent="0.2">
      <c r="A22" s="784" t="s">
        <v>138</v>
      </c>
      <c r="B22" s="124">
        <f>+'1. Llenado Datos Financieros'!D25</f>
        <v>0</v>
      </c>
      <c r="C22" s="124"/>
      <c r="D22" s="124"/>
      <c r="E22" s="124"/>
      <c r="F22" s="124"/>
      <c r="G22" s="124"/>
      <c r="H22" s="124"/>
      <c r="I22" s="124"/>
      <c r="J22" s="124"/>
      <c r="K22" s="124"/>
      <c r="L22" s="124"/>
      <c r="M22" s="124"/>
      <c r="N22" s="124"/>
      <c r="O22" s="124"/>
      <c r="P22" s="124"/>
      <c r="Q22" s="124"/>
      <c r="R22" s="124">
        <f>SUM(C22:Q22)</f>
        <v>0</v>
      </c>
    </row>
    <row r="23" spans="1:18" ht="16" hidden="1" x14ac:dyDescent="0.2">
      <c r="A23" s="779" t="s">
        <v>12</v>
      </c>
      <c r="B23" s="124"/>
      <c r="C23" s="124"/>
      <c r="D23" s="124"/>
      <c r="E23" s="124"/>
      <c r="F23" s="124"/>
      <c r="G23" s="124"/>
      <c r="H23" s="124"/>
      <c r="I23" s="124"/>
      <c r="J23" s="124"/>
      <c r="K23" s="124"/>
      <c r="L23" s="124"/>
      <c r="M23" s="124"/>
      <c r="N23" s="124"/>
      <c r="O23" s="124"/>
      <c r="P23" s="124"/>
      <c r="Q23" s="124"/>
      <c r="R23" s="124">
        <f>SUM(C23:Q23)</f>
        <v>0</v>
      </c>
    </row>
    <row r="24" spans="1:18" ht="16" x14ac:dyDescent="0.2">
      <c r="A24" s="779" t="s">
        <v>139</v>
      </c>
      <c r="B24" s="124"/>
      <c r="C24" s="124"/>
      <c r="D24" s="124"/>
      <c r="E24" s="124"/>
      <c r="F24" s="124"/>
      <c r="G24" s="124"/>
      <c r="H24" s="124"/>
      <c r="I24" s="124"/>
      <c r="J24" s="124"/>
      <c r="K24" s="124"/>
      <c r="L24" s="124"/>
      <c r="M24" s="124"/>
      <c r="N24" s="124"/>
      <c r="O24" s="124"/>
      <c r="P24" s="124"/>
      <c r="Q24" s="124"/>
      <c r="R24" s="124">
        <f>SUM(C24:Q24)</f>
        <v>0</v>
      </c>
    </row>
    <row r="25" spans="1:18" x14ac:dyDescent="0.2">
      <c r="A25" s="776" t="s">
        <v>140</v>
      </c>
      <c r="B25" s="777"/>
      <c r="C25" s="775"/>
      <c r="D25" s="775"/>
      <c r="E25" s="775"/>
      <c r="F25" s="775"/>
      <c r="G25" s="775"/>
      <c r="H25" s="775"/>
      <c r="I25" s="775"/>
      <c r="J25" s="775"/>
      <c r="K25" s="775"/>
      <c r="L25" s="775"/>
      <c r="M25" s="775"/>
      <c r="N25" s="775"/>
      <c r="O25" s="775"/>
      <c r="P25" s="775"/>
      <c r="Q25" s="775"/>
      <c r="R25" s="778"/>
    </row>
    <row r="26" spans="1:18" ht="16" x14ac:dyDescent="0.2">
      <c r="A26" s="779" t="s">
        <v>141</v>
      </c>
      <c r="B26" s="785"/>
      <c r="C26" s="786">
        <f>'4. Impresión Supuestos'!D192</f>
        <v>0</v>
      </c>
      <c r="D26" s="786" t="str">
        <f t="shared" ref="D26:Q26" si="4">IF(AND($R$10=1,D52&gt;0),C26," ")</f>
        <v xml:space="preserve"> </v>
      </c>
      <c r="E26" s="786" t="str">
        <f t="shared" si="4"/>
        <v xml:space="preserve"> </v>
      </c>
      <c r="F26" s="786" t="str">
        <f t="shared" si="4"/>
        <v xml:space="preserve"> </v>
      </c>
      <c r="G26" s="786" t="str">
        <f t="shared" si="4"/>
        <v xml:space="preserve"> </v>
      </c>
      <c r="H26" s="786" t="str">
        <f t="shared" si="4"/>
        <v xml:space="preserve"> </v>
      </c>
      <c r="I26" s="786" t="str">
        <f t="shared" si="4"/>
        <v xml:space="preserve"> </v>
      </c>
      <c r="J26" s="786" t="str">
        <f t="shared" si="4"/>
        <v xml:space="preserve"> </v>
      </c>
      <c r="K26" s="786" t="str">
        <f t="shared" si="4"/>
        <v xml:space="preserve"> </v>
      </c>
      <c r="L26" s="786" t="str">
        <f t="shared" si="4"/>
        <v xml:space="preserve"> </v>
      </c>
      <c r="M26" s="786" t="str">
        <f t="shared" si="4"/>
        <v xml:space="preserve"> </v>
      </c>
      <c r="N26" s="786" t="str">
        <f t="shared" si="4"/>
        <v xml:space="preserve"> </v>
      </c>
      <c r="O26" s="786" t="str">
        <f t="shared" si="4"/>
        <v xml:space="preserve"> </v>
      </c>
      <c r="P26" s="786" t="str">
        <f t="shared" si="4"/>
        <v xml:space="preserve"> </v>
      </c>
      <c r="Q26" s="786" t="str">
        <f t="shared" si="4"/>
        <v xml:space="preserve"> </v>
      </c>
      <c r="R26" s="780">
        <f>SUBTOTAL(109,C26:Q26)</f>
        <v>0</v>
      </c>
    </row>
    <row r="27" spans="1:18" ht="16" x14ac:dyDescent="0.2">
      <c r="A27" s="779" t="s">
        <v>142</v>
      </c>
      <c r="B27" s="139"/>
      <c r="C27" s="139"/>
      <c r="D27" s="139"/>
      <c r="E27" s="139"/>
      <c r="F27" s="139"/>
      <c r="G27" s="139"/>
      <c r="H27" s="139"/>
      <c r="I27" s="139"/>
      <c r="J27" s="139"/>
      <c r="K27" s="139"/>
      <c r="L27" s="139"/>
      <c r="M27" s="139"/>
      <c r="N27" s="139"/>
      <c r="O27" s="139"/>
      <c r="P27" s="139"/>
      <c r="Q27" s="139"/>
      <c r="R27" s="780">
        <f>SUBTOTAL(109,C27:Q27)</f>
        <v>0</v>
      </c>
    </row>
    <row r="28" spans="1:18" s="788" customFormat="1" ht="20.25" customHeight="1" thickBot="1" x14ac:dyDescent="0.25">
      <c r="A28" s="787" t="s">
        <v>143</v>
      </c>
      <c r="B28" s="866">
        <f t="shared" ref="B28:L28" si="5">SUM(B20:B27)</f>
        <v>0</v>
      </c>
      <c r="C28" s="866">
        <f t="shared" si="5"/>
        <v>0</v>
      </c>
      <c r="D28" s="866">
        <f t="shared" si="5"/>
        <v>0</v>
      </c>
      <c r="E28" s="866">
        <f t="shared" si="5"/>
        <v>0</v>
      </c>
      <c r="F28" s="866">
        <f t="shared" si="5"/>
        <v>0</v>
      </c>
      <c r="G28" s="866">
        <f t="shared" si="5"/>
        <v>0</v>
      </c>
      <c r="H28" s="866">
        <f t="shared" si="5"/>
        <v>0</v>
      </c>
      <c r="I28" s="866">
        <f t="shared" si="5"/>
        <v>0</v>
      </c>
      <c r="J28" s="866">
        <f t="shared" si="5"/>
        <v>0</v>
      </c>
      <c r="K28" s="866">
        <f t="shared" si="5"/>
        <v>0</v>
      </c>
      <c r="L28" s="866">
        <f t="shared" si="5"/>
        <v>0</v>
      </c>
      <c r="M28" s="866">
        <f t="shared" ref="M28:Q28" si="6">SUM(M20:M27)</f>
        <v>0</v>
      </c>
      <c r="N28" s="866">
        <f t="shared" si="6"/>
        <v>0</v>
      </c>
      <c r="O28" s="866">
        <f t="shared" si="6"/>
        <v>0</v>
      </c>
      <c r="P28" s="866">
        <f t="shared" si="6"/>
        <v>0</v>
      </c>
      <c r="Q28" s="866">
        <f t="shared" si="6"/>
        <v>0</v>
      </c>
      <c r="R28" s="866">
        <f>SUM(C28:L28)</f>
        <v>0</v>
      </c>
    </row>
    <row r="29" spans="1:18" ht="21" thickTop="1" x14ac:dyDescent="0.2">
      <c r="A29" s="789" t="s">
        <v>144</v>
      </c>
      <c r="B29" s="780" t="s">
        <v>131</v>
      </c>
      <c r="C29" s="780"/>
      <c r="D29" s="780" t="s">
        <v>131</v>
      </c>
      <c r="E29" s="780" t="s">
        <v>131</v>
      </c>
      <c r="F29" s="780" t="s">
        <v>131</v>
      </c>
      <c r="G29" s="780" t="s">
        <v>131</v>
      </c>
      <c r="H29" s="780" t="s">
        <v>131</v>
      </c>
      <c r="I29" s="780" t="s">
        <v>131</v>
      </c>
      <c r="J29" s="780" t="s">
        <v>131</v>
      </c>
      <c r="K29" s="780" t="s">
        <v>131</v>
      </c>
      <c r="L29" s="780" t="s">
        <v>131</v>
      </c>
      <c r="M29" s="780" t="s">
        <v>131</v>
      </c>
      <c r="N29" s="780" t="s">
        <v>131</v>
      </c>
      <c r="O29" s="780" t="s">
        <v>131</v>
      </c>
      <c r="P29" s="780" t="s">
        <v>131</v>
      </c>
      <c r="Q29" s="780" t="s">
        <v>131</v>
      </c>
      <c r="R29" s="780">
        <f t="shared" ref="R29:R44" si="7">SUBTOTAL(109,C29:Q29)</f>
        <v>0</v>
      </c>
    </row>
    <row r="30" spans="1:18" ht="16" x14ac:dyDescent="0.2">
      <c r="A30" s="779" t="s">
        <v>5</v>
      </c>
      <c r="B30" s="139">
        <f>'4. Impresión Supuestos'!D132</f>
        <v>0</v>
      </c>
      <c r="C30" s="140">
        <f>IF(C39=" "," ",(B30*'4. Impresión Supuestos'!E132)+B30)</f>
        <v>0</v>
      </c>
      <c r="D30" s="140" t="str">
        <f>IF(D39=" "," ",(C30*'4. Impresión Supuestos'!F132)+C30)</f>
        <v xml:space="preserve"> </v>
      </c>
      <c r="E30" s="140" t="str">
        <f>IF(E39=" "," ",(D30*'4. Impresión Supuestos'!G132)+D30)</f>
        <v xml:space="preserve"> </v>
      </c>
      <c r="F30" s="140" t="str">
        <f>IF(F39=" "," ",(E30*'4. Impresión Supuestos'!H132)+E30)</f>
        <v xml:space="preserve"> </v>
      </c>
      <c r="G30" s="140" t="str">
        <f>IF(G39=" "," ",(F30*'4. Impresión Supuestos'!I132)+F30)</f>
        <v xml:space="preserve"> </v>
      </c>
      <c r="H30" s="140" t="str">
        <f>IF(H39=" "," ",(G30*'4. Impresión Supuestos'!J132)+G30)</f>
        <v xml:space="preserve"> </v>
      </c>
      <c r="I30" s="140" t="str">
        <f>IF(I39=" "," ",(H30*'4. Impresión Supuestos'!K132)+H30)</f>
        <v xml:space="preserve"> </v>
      </c>
      <c r="J30" s="140" t="str">
        <f>IF(J39=" "," ",(I30*'4. Impresión Supuestos'!L132)+I30)</f>
        <v xml:space="preserve"> </v>
      </c>
      <c r="K30" s="140" t="str">
        <f>IF(K39=" "," ",(J30*'4. Impresión Supuestos'!M132)+J30)</f>
        <v xml:space="preserve"> </v>
      </c>
      <c r="L30" s="140" t="str">
        <f>IF(L39=" "," ",(K30*'4. Impresión Supuestos'!N132)+K30)</f>
        <v xml:space="preserve"> </v>
      </c>
      <c r="M30" s="140" t="str">
        <f>IF(M39=" "," ",(L30*'4. Impresión Supuestos'!O132)+L30)</f>
        <v xml:space="preserve"> </v>
      </c>
      <c r="N30" s="140" t="str">
        <f>IF(N39=" "," ",(M30*'4. Impresión Supuestos'!P132)+M30)</f>
        <v xml:space="preserve"> </v>
      </c>
      <c r="O30" s="140" t="str">
        <f>IF(O39=" "," ",(N30*'4. Impresión Supuestos'!Q132)+N30)</f>
        <v xml:space="preserve"> </v>
      </c>
      <c r="P30" s="140" t="str">
        <f>IF(P39=" "," ",(O30*'4. Impresión Supuestos'!R132)+O30)</f>
        <v xml:space="preserve"> </v>
      </c>
      <c r="Q30" s="140" t="str">
        <f>IF(Q39=" "," ",(P30*'4. Impresión Supuestos'!S132)+P30)</f>
        <v xml:space="preserve"> </v>
      </c>
      <c r="R30" s="780">
        <f t="shared" si="7"/>
        <v>0</v>
      </c>
    </row>
    <row r="31" spans="1:18" ht="16" x14ac:dyDescent="0.2">
      <c r="A31" s="779" t="s">
        <v>6</v>
      </c>
      <c r="B31" s="139">
        <f>'4. Impresión Supuestos'!D150</f>
        <v>0</v>
      </c>
      <c r="C31" s="140">
        <f>IF(C39=" "," ",(B31*'4. Impresión Supuestos'!E150)+B31)</f>
        <v>0</v>
      </c>
      <c r="D31" s="140" t="str">
        <f>IF(D39=" "," ",(C31*'4. Impresión Supuestos'!F150)+C31)</f>
        <v xml:space="preserve"> </v>
      </c>
      <c r="E31" s="140" t="str">
        <f>IF(E39=" "," ",(D31*'4. Impresión Supuestos'!G150)+D31)</f>
        <v xml:space="preserve"> </v>
      </c>
      <c r="F31" s="140" t="str">
        <f>IF(F39=" "," ",(E31*'4. Impresión Supuestos'!H150)+E31)</f>
        <v xml:space="preserve"> </v>
      </c>
      <c r="G31" s="140" t="str">
        <f>IF(G39=" "," ",(F31*'4. Impresión Supuestos'!I150)+F31)</f>
        <v xml:space="preserve"> </v>
      </c>
      <c r="H31" s="140" t="str">
        <f>IF(H39=" "," ",(G31*'4. Impresión Supuestos'!J150)+G31)</f>
        <v xml:space="preserve"> </v>
      </c>
      <c r="I31" s="140" t="str">
        <f>IF(I39=" "," ",(H31*'4. Impresión Supuestos'!K150)+H31)</f>
        <v xml:space="preserve"> </v>
      </c>
      <c r="J31" s="140" t="str">
        <f>IF(J39=" "," ",(I31*'4. Impresión Supuestos'!L150)+I31)</f>
        <v xml:space="preserve"> </v>
      </c>
      <c r="K31" s="140" t="str">
        <f>IF(K39=" "," ",(J31*'4. Impresión Supuestos'!M150)+J31)</f>
        <v xml:space="preserve"> </v>
      </c>
      <c r="L31" s="140" t="str">
        <f>IF(L39=" "," ",(K31*'4. Impresión Supuestos'!N150)+K31)</f>
        <v xml:space="preserve"> </v>
      </c>
      <c r="M31" s="140" t="str">
        <f>IF(M39=" "," ",(L31*'4. Impresión Supuestos'!O150)+L31)</f>
        <v xml:space="preserve"> </v>
      </c>
      <c r="N31" s="140" t="str">
        <f>IF(N39=" "," ",(M31*'4. Impresión Supuestos'!P150)+M31)</f>
        <v xml:space="preserve"> </v>
      </c>
      <c r="O31" s="140" t="str">
        <f>IF(O39=" "," ",(N31*'4. Impresión Supuestos'!Q150)+N31)</f>
        <v xml:space="preserve"> </v>
      </c>
      <c r="P31" s="140" t="str">
        <f>IF(P39=" "," ",(O31*'4. Impresión Supuestos'!R150)+O31)</f>
        <v xml:space="preserve"> </v>
      </c>
      <c r="Q31" s="140" t="str">
        <f>IF(Q39=" "," ",(P31*'4. Impresión Supuestos'!S150)+P31)</f>
        <v xml:space="preserve"> </v>
      </c>
      <c r="R31" s="780">
        <f t="shared" si="7"/>
        <v>0</v>
      </c>
    </row>
    <row r="32" spans="1:18" ht="16" x14ac:dyDescent="0.2">
      <c r="A32" s="779" t="s">
        <v>7</v>
      </c>
      <c r="B32" s="139">
        <f>'4. Impresión Supuestos'!D155</f>
        <v>0</v>
      </c>
      <c r="C32" s="140">
        <f>IF(C39=" "," ",(B32*'4. Impresión Supuestos'!E155)+B32)</f>
        <v>0</v>
      </c>
      <c r="D32" s="140" t="str">
        <f>IF(D39=" "," ",(C32*'4. Impresión Supuestos'!F155)+C32)</f>
        <v xml:space="preserve"> </v>
      </c>
      <c r="E32" s="140" t="str">
        <f>IF(E39=" "," ",(D32*'4. Impresión Supuestos'!G155)+D32)</f>
        <v xml:space="preserve"> </v>
      </c>
      <c r="F32" s="140" t="str">
        <f>IF(F39=" "," ",(E32*'4. Impresión Supuestos'!H155)+E32)</f>
        <v xml:space="preserve"> </v>
      </c>
      <c r="G32" s="140" t="str">
        <f>IF(G39=" "," ",(F32*'4. Impresión Supuestos'!I155)+F32)</f>
        <v xml:space="preserve"> </v>
      </c>
      <c r="H32" s="140" t="str">
        <f>IF(H39=" "," ",(G32*'4. Impresión Supuestos'!J155)+G32)</f>
        <v xml:space="preserve"> </v>
      </c>
      <c r="I32" s="140" t="str">
        <f>IF(I39=" "," ",(H32*'4. Impresión Supuestos'!K155)+H32)</f>
        <v xml:space="preserve"> </v>
      </c>
      <c r="J32" s="140" t="str">
        <f>IF(J39=" "," ",(I32*'4. Impresión Supuestos'!L155)+I32)</f>
        <v xml:space="preserve"> </v>
      </c>
      <c r="K32" s="140" t="str">
        <f>IF(K39=" "," ",(J32*'4. Impresión Supuestos'!M155)+J32)</f>
        <v xml:space="preserve"> </v>
      </c>
      <c r="L32" s="140" t="str">
        <f>IF(L39=" "," ",(K32*'4. Impresión Supuestos'!N155)+K32)</f>
        <v xml:space="preserve"> </v>
      </c>
      <c r="M32" s="140" t="str">
        <f>IF(M39=" "," ",(L32*'4. Impresión Supuestos'!O155)+L32)</f>
        <v xml:space="preserve"> </v>
      </c>
      <c r="N32" s="140" t="str">
        <f>IF(N39=" "," ",(M32*'4. Impresión Supuestos'!P155)+M32)</f>
        <v xml:space="preserve"> </v>
      </c>
      <c r="O32" s="140" t="str">
        <f>IF(O39=" "," ",(N32*'4. Impresión Supuestos'!Q155)+N32)</f>
        <v xml:space="preserve"> </v>
      </c>
      <c r="P32" s="140" t="str">
        <f>IF(P39=" "," ",(O32*'4. Impresión Supuestos'!R155)+O32)</f>
        <v xml:space="preserve"> </v>
      </c>
      <c r="Q32" s="140" t="str">
        <f>IF(Q39=" "," ",(P32*'4. Impresión Supuestos'!S155)+P32)</f>
        <v xml:space="preserve"> </v>
      </c>
      <c r="R32" s="780">
        <f t="shared" si="7"/>
        <v>0</v>
      </c>
    </row>
    <row r="33" spans="1:18" ht="16" x14ac:dyDescent="0.2">
      <c r="A33" s="779" t="s">
        <v>8</v>
      </c>
      <c r="B33" s="920">
        <f>+'1. Llenado Datos Financieros'!D30+'1. Llenado Datos Financieros'!D31</f>
        <v>0</v>
      </c>
      <c r="C33" s="922"/>
      <c r="D33" s="922"/>
      <c r="E33" s="922"/>
      <c r="F33" s="922"/>
      <c r="G33" s="922"/>
      <c r="H33" s="922"/>
      <c r="I33" s="922"/>
      <c r="J33" s="922"/>
      <c r="K33" s="922"/>
      <c r="L33" s="922"/>
      <c r="M33" s="922"/>
      <c r="N33" s="922"/>
      <c r="O33" s="922"/>
      <c r="P33" s="922"/>
      <c r="Q33" s="922"/>
      <c r="R33" s="780">
        <f t="shared" si="7"/>
        <v>0</v>
      </c>
    </row>
    <row r="34" spans="1:18" x14ac:dyDescent="0.2">
      <c r="A34" s="790" t="s">
        <v>145</v>
      </c>
      <c r="B34" s="777"/>
      <c r="C34" s="921"/>
      <c r="D34" s="921"/>
      <c r="E34" s="775"/>
      <c r="F34" s="775"/>
      <c r="G34" s="775"/>
      <c r="H34" s="775"/>
      <c r="I34" s="775"/>
      <c r="J34" s="775"/>
      <c r="K34" s="775"/>
      <c r="L34" s="775"/>
      <c r="M34" s="775"/>
      <c r="N34" s="775"/>
      <c r="O34" s="775"/>
      <c r="P34" s="775"/>
      <c r="Q34" s="775"/>
      <c r="R34" s="778"/>
    </row>
    <row r="35" spans="1:18" ht="15" customHeight="1" x14ac:dyDescent="0.2">
      <c r="A35" s="784" t="s">
        <v>146</v>
      </c>
      <c r="B35" s="139"/>
      <c r="C35" s="140" t="str">
        <f>IF('1. Llenado Datos Financieros'!B8="Línea de Crédito para pago a terceros (Abasto)",'4. Impresión Supuestos'!D192,IF('1. Llenado Datos Financieros'!B8="Costo de producción/ventas/administrativo",'4. Impresión Supuestos'!D192,IF('1. Llenado Datos Financieros'!B8="Línea de Financiamiento para Importaciones",'4. Impresión Supuestos'!D192,IF('1. Llenado Datos Financieros'!B8="Línea de Financiamiento para Capital de Trabajo",'4. Impresión Supuestos'!D192," "))))</f>
        <v xml:space="preserve"> </v>
      </c>
      <c r="D35" s="140" t="str">
        <f t="shared" ref="D35:Q35" si="8">IF(AND($R$10=1,D52&gt;0),C26," ")</f>
        <v xml:space="preserve"> </v>
      </c>
      <c r="E35" s="140" t="str">
        <f t="shared" si="8"/>
        <v xml:space="preserve"> </v>
      </c>
      <c r="F35" s="140" t="str">
        <f t="shared" si="8"/>
        <v xml:space="preserve"> </v>
      </c>
      <c r="G35" s="140" t="str">
        <f t="shared" si="8"/>
        <v xml:space="preserve"> </v>
      </c>
      <c r="H35" s="140" t="str">
        <f t="shared" si="8"/>
        <v xml:space="preserve"> </v>
      </c>
      <c r="I35" s="140" t="str">
        <f t="shared" si="8"/>
        <v xml:space="preserve"> </v>
      </c>
      <c r="J35" s="140" t="str">
        <f t="shared" si="8"/>
        <v xml:space="preserve"> </v>
      </c>
      <c r="K35" s="140" t="str">
        <f t="shared" si="8"/>
        <v xml:space="preserve"> </v>
      </c>
      <c r="L35" s="140" t="str">
        <f t="shared" si="8"/>
        <v xml:space="preserve"> </v>
      </c>
      <c r="M35" s="140" t="str">
        <f t="shared" si="8"/>
        <v xml:space="preserve"> </v>
      </c>
      <c r="N35" s="140" t="str">
        <f t="shared" si="8"/>
        <v xml:space="preserve"> </v>
      </c>
      <c r="O35" s="140" t="str">
        <f t="shared" si="8"/>
        <v xml:space="preserve"> </v>
      </c>
      <c r="P35" s="140" t="str">
        <f t="shared" si="8"/>
        <v xml:space="preserve"> </v>
      </c>
      <c r="Q35" s="140" t="str">
        <f t="shared" si="8"/>
        <v xml:space="preserve"> </v>
      </c>
      <c r="R35" s="780">
        <f t="shared" si="7"/>
        <v>0</v>
      </c>
    </row>
    <row r="36" spans="1:18" ht="15" customHeight="1" x14ac:dyDescent="0.2">
      <c r="A36" s="784" t="s">
        <v>147</v>
      </c>
      <c r="B36" s="139"/>
      <c r="C36" s="140" t="str">
        <f>IF('1. Llenado Datos Financieros'!B8="Inversión de activos fijos",'4. Impresión Supuestos'!D192," ")</f>
        <v xml:space="preserve"> </v>
      </c>
      <c r="D36" s="139"/>
      <c r="E36" s="139"/>
      <c r="F36" s="139"/>
      <c r="G36" s="139"/>
      <c r="H36" s="139"/>
      <c r="I36" s="139"/>
      <c r="J36" s="139"/>
      <c r="K36" s="139"/>
      <c r="L36" s="139"/>
      <c r="M36" s="139"/>
      <c r="N36" s="139"/>
      <c r="O36" s="139"/>
      <c r="P36" s="139"/>
      <c r="Q36" s="139"/>
      <c r="R36" s="780">
        <f t="shared" si="7"/>
        <v>0</v>
      </c>
    </row>
    <row r="37" spans="1:18" ht="15" customHeight="1" x14ac:dyDescent="0.2">
      <c r="A37" s="784" t="s">
        <v>148</v>
      </c>
      <c r="B37" s="139"/>
      <c r="C37" s="140" t="str">
        <f>IF('1. Llenado Datos Financieros'!B8="Consolidación de deudas",'4. Impresión Supuestos'!D192," ")</f>
        <v xml:space="preserve"> </v>
      </c>
      <c r="D37" s="139"/>
      <c r="E37" s="139"/>
      <c r="F37" s="791"/>
      <c r="G37" s="791"/>
      <c r="H37" s="139"/>
      <c r="I37" s="139"/>
      <c r="J37" s="139"/>
      <c r="K37" s="139"/>
      <c r="L37" s="139"/>
      <c r="M37" s="139"/>
      <c r="N37" s="139"/>
      <c r="O37" s="139"/>
      <c r="P37" s="139"/>
      <c r="Q37" s="139"/>
      <c r="R37" s="780">
        <f t="shared" si="7"/>
        <v>0</v>
      </c>
    </row>
    <row r="38" spans="1:18" ht="15" customHeight="1" x14ac:dyDescent="0.2">
      <c r="A38" s="784" t="s">
        <v>149</v>
      </c>
      <c r="B38" s="139"/>
      <c r="C38" s="139"/>
      <c r="D38" s="139"/>
      <c r="E38" s="139"/>
      <c r="F38" s="139"/>
      <c r="G38" s="139"/>
      <c r="H38" s="139"/>
      <c r="I38" s="139"/>
      <c r="J38" s="139"/>
      <c r="K38" s="139"/>
      <c r="L38" s="139"/>
      <c r="M38" s="139"/>
      <c r="N38" s="139"/>
      <c r="O38" s="139"/>
      <c r="P38" s="139"/>
      <c r="Q38" s="139"/>
      <c r="R38" s="780">
        <f t="shared" si="7"/>
        <v>0</v>
      </c>
    </row>
    <row r="39" spans="1:18" s="800" customFormat="1" ht="15" customHeight="1" x14ac:dyDescent="0.15">
      <c r="A39" s="792" t="str">
        <f>IF('1. Llenado Datos Financieros'!$B$8="Inversión de activos fijos (Leasing)","Pago Cuota Nivelada Ptmo. B.Industrial  (Nva. Sol)","Pago capital Ptmo. B.Industrial  (Nva. Sol)")</f>
        <v>Pago capital Ptmo. B.Industrial  (Nva. Sol)</v>
      </c>
      <c r="B39" s="139"/>
      <c r="C39" s="140" t="b">
        <f>IF($R$10=1,C35,IF(AND($R$10=2,V10&lt;C12),C26/'4. Impresión Supuestos'!M190,IF($R$10=2,$C$26/'4. Impresión Supuestos'!$W$190*C52,IF($R$10=3,'4. Impresión Supuestos'!#REF!*'3. Impresión Flujo'!C52))))</f>
        <v>0</v>
      </c>
      <c r="D39" s="140" t="str">
        <f>IF($R$10=1,D35,IF($R$10=2,$C$26/'4. Impresión Supuestos'!$W$190*D52,IF($R$10=3,'4. Impresión Supuestos'!#REF!*'3. Impresión Flujo'!D52," ")))</f>
        <v xml:space="preserve"> </v>
      </c>
      <c r="E39" s="140" t="str">
        <f>IF($R$10=1,E35,IF($R$10=2,$C$26/'4. Impresión Supuestos'!$W$190*E52,IF($R$10=3,'4. Impresión Supuestos'!#REF!*'3. Impresión Flujo'!E52," ")))</f>
        <v xml:space="preserve"> </v>
      </c>
      <c r="F39" s="140" t="str">
        <f>IF($R$10=1,F35,IF($R$10=2,$C$26/'4. Impresión Supuestos'!$W$190*F52,IF($R$10=3,'4. Impresión Supuestos'!#REF!*'3. Impresión Flujo'!F52," ")))</f>
        <v xml:space="preserve"> </v>
      </c>
      <c r="G39" s="140" t="str">
        <f>IF($R$10=1,G35,IF($R$10=2,$C$26/'4. Impresión Supuestos'!$W$190*G52,IF(AND($R$10=3,G52&gt;0),'4. Impresión Supuestos'!#REF!*'3. Impresión Flujo'!G52," ")))</f>
        <v xml:space="preserve"> </v>
      </c>
      <c r="H39" s="140" t="str">
        <f>IF($R$10=1,H35,IF($R$10=2,$C$26/'4. Impresión Supuestos'!$W$190*H52,IF(AND($R$10=3,H52&gt;0),'4. Impresión Supuestos'!#REF!*'3. Impresión Flujo'!H52," ")))</f>
        <v xml:space="preserve"> </v>
      </c>
      <c r="I39" s="140" t="str">
        <f>IF($R$10=1,I35,IF($R$10=2,$C$26/'4. Impresión Supuestos'!$W$190*I52,IF(AND($R$10=3,I52&gt;0),'4. Impresión Supuestos'!#REF!*'3. Impresión Flujo'!I52," ")))</f>
        <v xml:space="preserve"> </v>
      </c>
      <c r="J39" s="140" t="str">
        <f>IF($R$10=1,J35,IF($R$10=2,$C$26/'4. Impresión Supuestos'!$W$190*J52,IF(AND($R$10=3,J52&gt;0),'4. Impresión Supuestos'!#REF!*'3. Impresión Flujo'!J52," ")))</f>
        <v xml:space="preserve"> </v>
      </c>
      <c r="K39" s="140" t="str">
        <f>IF($R$10=1,K35,IF($R$10=2,$C$26/'4. Impresión Supuestos'!$W$190*K52,IF(AND($R$10=3,K52&gt;0),'4. Impresión Supuestos'!#REF!*'3. Impresión Flujo'!K52," ")))</f>
        <v xml:space="preserve"> </v>
      </c>
      <c r="L39" s="140" t="str">
        <f>IF($R$10=1,L35,IF($R$10=2,$C$26/'4. Impresión Supuestos'!$W$190*L52,IF(AND($R$10=3,L52&gt;0),'4. Impresión Supuestos'!#REF!*'3. Impresión Flujo'!L52," ")))</f>
        <v xml:space="preserve"> </v>
      </c>
      <c r="M39" s="140" t="str">
        <f>IF($R$10=1,M35,IF($R$10=2,$C$26/'4. Impresión Supuestos'!$W$190*M52,IF(AND($R$10=3,M52&gt;0),'4. Impresión Supuestos'!#REF!*'3. Impresión Flujo'!M52," ")))</f>
        <v xml:space="preserve"> </v>
      </c>
      <c r="N39" s="140" t="str">
        <f>IF($R$10=1,N35,IF($R$10=2,$C$26/'4. Impresión Supuestos'!$W$190*N52,IF(AND($R$10=3,N52&gt;0),'4. Impresión Supuestos'!#REF!*'3. Impresión Flujo'!N52," ")))</f>
        <v xml:space="preserve"> </v>
      </c>
      <c r="O39" s="140" t="str">
        <f>IF($R$10=1,O35,IF($R$10=2,$C$26/'4. Impresión Supuestos'!$W$190*O52,IF(AND($R$10=3,O52&gt;0),'4. Impresión Supuestos'!#REF!*'3. Impresión Flujo'!O52," ")))</f>
        <v xml:space="preserve"> </v>
      </c>
      <c r="P39" s="140" t="str">
        <f>IF($R$10=1,P35,IF($R$10=2,$C$26/'4. Impresión Supuestos'!$W$190*P52,IF(AND($R$10=3,P52&gt;0),'4. Impresión Supuestos'!#REF!*'3. Impresión Flujo'!P52," ")))</f>
        <v xml:space="preserve"> </v>
      </c>
      <c r="Q39" s="140" t="str">
        <f>IF($R$10=1,Q35,IF($R$10=2,$C$26/'4. Impresión Supuestos'!$W$190*Q52,IF(AND($R$10=3,Q52&gt;0),'4. Impresión Supuestos'!#REF!*'3. Impresión Flujo'!Q52," ")))</f>
        <v xml:space="preserve"> </v>
      </c>
      <c r="R39" s="780">
        <f t="shared" si="7"/>
        <v>0</v>
      </c>
    </row>
    <row r="40" spans="1:18" s="800" customFormat="1" x14ac:dyDescent="0.15">
      <c r="A40" s="793" t="s">
        <v>150</v>
      </c>
      <c r="B40" s="139"/>
      <c r="C40" s="140">
        <f>IF($R$10=1,C26*'4. Impresión Supuestos'!F192,IF(AND($R$10=2,V10&lt;C12),C26*'4. Impresión Supuestos'!F192,IF(AND($R$10=2,10&lt;=11),C26*'4. Impresión Supuestos'!F192/12*C52,C26*'4. Impresión Supuestos'!F192/12)))</f>
        <v>0</v>
      </c>
      <c r="D40" s="140" t="str">
        <f>IF($R$10=1,D26*'4. Impresión Supuestos'!G192,IF($R$10=2,D53*'4. Impresión Supuestos'!G192/12*D52," "))</f>
        <v xml:space="preserve"> </v>
      </c>
      <c r="E40" s="140" t="str">
        <f>IF(AND($R$10=1,E52&gt;0),E26*'4. Impresión Supuestos'!H192,IF(AND($R$10=2,E52&gt;1),E53*'4. Impresión Supuestos'!H192/12*E52," "))</f>
        <v xml:space="preserve"> </v>
      </c>
      <c r="F40" s="140" t="str">
        <f>IF(AND($R$10=1,F52&gt;0),F26*'4. Impresión Supuestos'!I192,IF(AND($R$10=2,F52&gt;1),F53*'4. Impresión Supuestos'!I192/12*F52," "))</f>
        <v xml:space="preserve"> </v>
      </c>
      <c r="G40" s="140" t="str">
        <f>IF(AND($R$10=1,G52&gt;0),G26*'4. Impresión Supuestos'!J192,IF(AND($R$10=2,G52&gt;1),G53*'4. Impresión Supuestos'!J192/12*G52," "))</f>
        <v xml:space="preserve"> </v>
      </c>
      <c r="H40" s="140" t="str">
        <f>IF(AND($R$10=1,H52&gt;0),H26*'4. Impresión Supuestos'!K192,IF(AND($R$10=2,H52&gt;1),H53*'4. Impresión Supuestos'!K192/12*H52," "))</f>
        <v xml:space="preserve"> </v>
      </c>
      <c r="I40" s="140" t="str">
        <f>IF(AND($R$10=1,I52&gt;0),I26*'4. Impresión Supuestos'!L192,IF(AND($R$10=2,I52&gt;1),I53*'4. Impresión Supuestos'!L192/12*I52," "))</f>
        <v xml:space="preserve"> </v>
      </c>
      <c r="J40" s="140" t="str">
        <f>IF(AND($R$10=1,J52&gt;0),J26*'4. Impresión Supuestos'!M192,IF(AND($R$10=2,J52&gt;1),J53*'4. Impresión Supuestos'!M192/12*J52," "))</f>
        <v xml:space="preserve"> </v>
      </c>
      <c r="K40" s="140" t="str">
        <f>IF(AND($R$10=1,K52&gt;0),K26*'4. Impresión Supuestos'!N192,IF(AND($R$10=2,K52&gt;1),K53*'4. Impresión Supuestos'!N192/12*K52," "))</f>
        <v xml:space="preserve"> </v>
      </c>
      <c r="L40" s="140" t="str">
        <f>IF(AND($R$10=1,L52&gt;0),L26*'4. Impresión Supuestos'!O192,IF(AND($R$10=2,L52&gt;1),L53*'4. Impresión Supuestos'!O192/12*L52," "))</f>
        <v xml:space="preserve"> </v>
      </c>
      <c r="M40" s="140" t="str">
        <f>IF(AND($R$10=1,M52&gt;0),M26*'4. Impresión Supuestos'!P192,IF(AND($R$10=2,M52&gt;1),M53*'4. Impresión Supuestos'!P192/12*M52," "))</f>
        <v xml:space="preserve"> </v>
      </c>
      <c r="N40" s="140" t="str">
        <f>IF(AND($R$10=1,N52&gt;0),N26*'4. Impresión Supuestos'!Q192,IF(AND($R$10=2,N52&gt;1),N53*'4. Impresión Supuestos'!Q192/12*N52," "))</f>
        <v xml:space="preserve"> </v>
      </c>
      <c r="O40" s="140" t="str">
        <f>IF(AND($R$10=1,O52&gt;0),O26*'4. Impresión Supuestos'!R192,IF(AND($R$10=2,O52&gt;1),O53*'4. Impresión Supuestos'!R192/12*O52," "))</f>
        <v xml:space="preserve"> </v>
      </c>
      <c r="P40" s="140" t="str">
        <f>IF(AND($R$10=1,P52&gt;0),P26*'4. Impresión Supuestos'!S192,IF(AND($R$10=2,P52&gt;1),P53*'4. Impresión Supuestos'!S192/12*P52," "))</f>
        <v xml:space="preserve"> </v>
      </c>
      <c r="Q40" s="140" t="str">
        <f>IF(AND($R$10=1,Q52&gt;0),Q26*'4. Impresión Supuestos'!T192,IF(AND($R$10=2,Q52&gt;1),Q53*'4. Impresión Supuestos'!T192/12*Q52," "))</f>
        <v xml:space="preserve"> </v>
      </c>
      <c r="R40" s="780">
        <f t="shared" si="7"/>
        <v>0</v>
      </c>
    </row>
    <row r="41" spans="1:18" s="851" customFormat="1" ht="17.25" customHeight="1" x14ac:dyDescent="0.15">
      <c r="A41" s="794" t="s">
        <v>151</v>
      </c>
      <c r="B41" s="795"/>
      <c r="C41" s="795"/>
      <c r="D41" s="795"/>
      <c r="E41" s="795"/>
      <c r="F41" s="795"/>
      <c r="G41" s="795"/>
      <c r="H41" s="795"/>
      <c r="I41" s="795"/>
      <c r="J41" s="795"/>
      <c r="K41" s="795"/>
      <c r="L41" s="795"/>
      <c r="M41" s="795"/>
      <c r="N41" s="795"/>
      <c r="O41" s="795"/>
      <c r="P41" s="795"/>
      <c r="Q41" s="795"/>
      <c r="R41" s="780">
        <f t="shared" si="7"/>
        <v>0</v>
      </c>
    </row>
    <row r="42" spans="1:18" s="851" customFormat="1" ht="17.25" customHeight="1" x14ac:dyDescent="0.15">
      <c r="A42" s="794" t="s">
        <v>152</v>
      </c>
      <c r="B42" s="795"/>
      <c r="C42" s="795"/>
      <c r="D42" s="795"/>
      <c r="E42" s="795"/>
      <c r="F42" s="795"/>
      <c r="G42" s="795"/>
      <c r="H42" s="795"/>
      <c r="I42" s="795"/>
      <c r="J42" s="795"/>
      <c r="K42" s="795"/>
      <c r="L42" s="795"/>
      <c r="M42" s="795"/>
      <c r="N42" s="795"/>
      <c r="O42" s="795"/>
      <c r="P42" s="795"/>
      <c r="Q42" s="795"/>
      <c r="R42" s="780">
        <f t="shared" si="7"/>
        <v>0</v>
      </c>
    </row>
    <row r="43" spans="1:18" s="851" customFormat="1" ht="17.25" customHeight="1" x14ac:dyDescent="0.15">
      <c r="A43" s="794" t="s">
        <v>153</v>
      </c>
      <c r="B43" s="795"/>
      <c r="C43" s="795">
        <f>+'1. Llenado Datos Financieros'!H49</f>
        <v>0</v>
      </c>
      <c r="D43" s="795">
        <f>+C43</f>
        <v>0</v>
      </c>
      <c r="E43" s="795">
        <f t="shared" ref="E43:Q43" si="9">+D43</f>
        <v>0</v>
      </c>
      <c r="F43" s="795">
        <f t="shared" si="9"/>
        <v>0</v>
      </c>
      <c r="G43" s="795">
        <f t="shared" si="9"/>
        <v>0</v>
      </c>
      <c r="H43" s="795">
        <f t="shared" si="9"/>
        <v>0</v>
      </c>
      <c r="I43" s="795">
        <f t="shared" si="9"/>
        <v>0</v>
      </c>
      <c r="J43" s="795">
        <f t="shared" si="9"/>
        <v>0</v>
      </c>
      <c r="K43" s="795">
        <f t="shared" si="9"/>
        <v>0</v>
      </c>
      <c r="L43" s="795">
        <f t="shared" si="9"/>
        <v>0</v>
      </c>
      <c r="M43" s="795">
        <f t="shared" si="9"/>
        <v>0</v>
      </c>
      <c r="N43" s="795">
        <f t="shared" si="9"/>
        <v>0</v>
      </c>
      <c r="O43" s="795">
        <f t="shared" si="9"/>
        <v>0</v>
      </c>
      <c r="P43" s="795">
        <f t="shared" si="9"/>
        <v>0</v>
      </c>
      <c r="Q43" s="795">
        <f t="shared" si="9"/>
        <v>0</v>
      </c>
      <c r="R43" s="780">
        <f t="shared" si="7"/>
        <v>0</v>
      </c>
    </row>
    <row r="44" spans="1:18" s="851" customFormat="1" ht="17.25" customHeight="1" x14ac:dyDescent="0.15">
      <c r="A44" s="794" t="s">
        <v>154</v>
      </c>
      <c r="B44" s="795"/>
      <c r="C44" s="795"/>
      <c r="D44" s="795"/>
      <c r="E44" s="795"/>
      <c r="F44" s="795"/>
      <c r="G44" s="795"/>
      <c r="H44" s="795"/>
      <c r="I44" s="795"/>
      <c r="J44" s="795"/>
      <c r="K44" s="795"/>
      <c r="L44" s="795"/>
      <c r="M44" s="795"/>
      <c r="N44" s="795"/>
      <c r="O44" s="795"/>
      <c r="P44" s="795"/>
      <c r="Q44" s="795"/>
      <c r="R44" s="780">
        <f t="shared" si="7"/>
        <v>0</v>
      </c>
    </row>
    <row r="45" spans="1:18" s="851" customFormat="1" ht="17.25" customHeight="1" x14ac:dyDescent="0.2">
      <c r="A45" s="794" t="s">
        <v>155</v>
      </c>
      <c r="B45" s="795"/>
      <c r="C45" s="795"/>
      <c r="D45" s="795"/>
      <c r="E45" s="795"/>
      <c r="F45" s="795"/>
      <c r="G45" s="795"/>
      <c r="H45" s="795"/>
      <c r="I45" s="795"/>
      <c r="J45" s="795"/>
      <c r="K45" s="795"/>
      <c r="L45" s="795"/>
      <c r="M45" s="795"/>
      <c r="N45" s="795"/>
      <c r="O45" s="795"/>
      <c r="P45" s="795"/>
      <c r="Q45" s="795"/>
      <c r="R45" s="795"/>
    </row>
    <row r="46" spans="1:18" s="797" customFormat="1" ht="17" thickBot="1" x14ac:dyDescent="0.25">
      <c r="A46" s="796" t="s">
        <v>156</v>
      </c>
      <c r="B46" s="870">
        <f t="shared" ref="B46:R46" si="10">SUM(B30:B45)</f>
        <v>0</v>
      </c>
      <c r="C46" s="870">
        <f t="shared" si="10"/>
        <v>0</v>
      </c>
      <c r="D46" s="870">
        <f t="shared" si="10"/>
        <v>0</v>
      </c>
      <c r="E46" s="870">
        <f t="shared" si="10"/>
        <v>0</v>
      </c>
      <c r="F46" s="870">
        <f t="shared" si="10"/>
        <v>0</v>
      </c>
      <c r="G46" s="870">
        <f t="shared" si="10"/>
        <v>0</v>
      </c>
      <c r="H46" s="870">
        <f t="shared" si="10"/>
        <v>0</v>
      </c>
      <c r="I46" s="870">
        <f t="shared" si="10"/>
        <v>0</v>
      </c>
      <c r="J46" s="870">
        <f t="shared" si="10"/>
        <v>0</v>
      </c>
      <c r="K46" s="870">
        <f t="shared" si="10"/>
        <v>0</v>
      </c>
      <c r="L46" s="870">
        <f t="shared" si="10"/>
        <v>0</v>
      </c>
      <c r="M46" s="870">
        <f t="shared" si="10"/>
        <v>0</v>
      </c>
      <c r="N46" s="870">
        <f t="shared" si="10"/>
        <v>0</v>
      </c>
      <c r="O46" s="870">
        <f t="shared" si="10"/>
        <v>0</v>
      </c>
      <c r="P46" s="870">
        <f t="shared" si="10"/>
        <v>0</v>
      </c>
      <c r="Q46" s="870">
        <f t="shared" si="10"/>
        <v>0</v>
      </c>
      <c r="R46" s="870">
        <f t="shared" si="10"/>
        <v>0</v>
      </c>
    </row>
    <row r="47" spans="1:18" ht="17" thickTop="1" thickBot="1" x14ac:dyDescent="0.25">
      <c r="A47" s="798" t="s">
        <v>157</v>
      </c>
      <c r="B47" s="867">
        <f t="shared" ref="B47:Q47" si="11">+B28-B46</f>
        <v>0</v>
      </c>
      <c r="C47" s="868">
        <f t="shared" si="11"/>
        <v>0</v>
      </c>
      <c r="D47" s="868">
        <f t="shared" si="11"/>
        <v>0</v>
      </c>
      <c r="E47" s="868">
        <f t="shared" si="11"/>
        <v>0</v>
      </c>
      <c r="F47" s="868">
        <f t="shared" si="11"/>
        <v>0</v>
      </c>
      <c r="G47" s="868">
        <f t="shared" si="11"/>
        <v>0</v>
      </c>
      <c r="H47" s="868">
        <f t="shared" si="11"/>
        <v>0</v>
      </c>
      <c r="I47" s="868">
        <f t="shared" si="11"/>
        <v>0</v>
      </c>
      <c r="J47" s="868">
        <f t="shared" si="11"/>
        <v>0</v>
      </c>
      <c r="K47" s="868">
        <f t="shared" si="11"/>
        <v>0</v>
      </c>
      <c r="L47" s="869">
        <f t="shared" si="11"/>
        <v>0</v>
      </c>
      <c r="M47" s="869">
        <f t="shared" si="11"/>
        <v>0</v>
      </c>
      <c r="N47" s="869">
        <f t="shared" si="11"/>
        <v>0</v>
      </c>
      <c r="O47" s="869">
        <f t="shared" si="11"/>
        <v>0</v>
      </c>
      <c r="P47" s="869">
        <f t="shared" si="11"/>
        <v>0</v>
      </c>
      <c r="Q47" s="869">
        <f t="shared" si="11"/>
        <v>0</v>
      </c>
      <c r="R47" s="868">
        <f>SUM(C47:Q47)</f>
        <v>0</v>
      </c>
    </row>
    <row r="48" spans="1:18" x14ac:dyDescent="0.2">
      <c r="A48" s="798" t="s">
        <v>396</v>
      </c>
      <c r="B48" s="852">
        <f>+'1. Llenado Datos Financieros'!D15</f>
        <v>0</v>
      </c>
      <c r="C48" s="853">
        <f t="shared" ref="C48:D48" si="12">+B49</f>
        <v>0</v>
      </c>
      <c r="D48" s="853">
        <f t="shared" si="12"/>
        <v>0</v>
      </c>
      <c r="E48" s="853">
        <f t="shared" ref="E48" si="13">+D49</f>
        <v>0</v>
      </c>
      <c r="F48" s="853">
        <f t="shared" ref="F48:K48" si="14">+E49</f>
        <v>0</v>
      </c>
      <c r="G48" s="853">
        <f t="shared" si="14"/>
        <v>0</v>
      </c>
      <c r="H48" s="853">
        <f t="shared" si="14"/>
        <v>0</v>
      </c>
      <c r="I48" s="853">
        <f t="shared" si="14"/>
        <v>0</v>
      </c>
      <c r="J48" s="853">
        <f t="shared" si="14"/>
        <v>0</v>
      </c>
      <c r="K48" s="853">
        <f t="shared" si="14"/>
        <v>0</v>
      </c>
      <c r="L48" s="853">
        <f>+F49</f>
        <v>0</v>
      </c>
      <c r="M48" s="853">
        <f t="shared" ref="M48:Q48" si="15">+G49</f>
        <v>0</v>
      </c>
      <c r="N48" s="853">
        <f t="shared" si="15"/>
        <v>0</v>
      </c>
      <c r="O48" s="853">
        <f t="shared" si="15"/>
        <v>0</v>
      </c>
      <c r="P48" s="853">
        <f t="shared" si="15"/>
        <v>0</v>
      </c>
      <c r="Q48" s="853">
        <f t="shared" si="15"/>
        <v>0</v>
      </c>
      <c r="R48" s="854"/>
    </row>
    <row r="49" spans="1:18" s="800" customFormat="1" ht="17" thickBot="1" x14ac:dyDescent="0.25">
      <c r="A49" s="799" t="s">
        <v>159</v>
      </c>
      <c r="B49" s="872">
        <f t="shared" ref="B49:L49" si="16">+B47+B48</f>
        <v>0</v>
      </c>
      <c r="C49" s="872">
        <f>+C47+C48</f>
        <v>0</v>
      </c>
      <c r="D49" s="872">
        <f t="shared" si="16"/>
        <v>0</v>
      </c>
      <c r="E49" s="872">
        <f t="shared" si="16"/>
        <v>0</v>
      </c>
      <c r="F49" s="872">
        <f t="shared" si="16"/>
        <v>0</v>
      </c>
      <c r="G49" s="872">
        <f t="shared" si="16"/>
        <v>0</v>
      </c>
      <c r="H49" s="872">
        <f t="shared" si="16"/>
        <v>0</v>
      </c>
      <c r="I49" s="872">
        <f t="shared" si="16"/>
        <v>0</v>
      </c>
      <c r="J49" s="872">
        <f t="shared" si="16"/>
        <v>0</v>
      </c>
      <c r="K49" s="872">
        <f t="shared" si="16"/>
        <v>0</v>
      </c>
      <c r="L49" s="872">
        <f t="shared" si="16"/>
        <v>0</v>
      </c>
      <c r="M49" s="872">
        <f t="shared" ref="M49:Q49" si="17">+M47+M48</f>
        <v>0</v>
      </c>
      <c r="N49" s="872">
        <f t="shared" si="17"/>
        <v>0</v>
      </c>
      <c r="O49" s="872">
        <f t="shared" si="17"/>
        <v>0</v>
      </c>
      <c r="P49" s="872">
        <f t="shared" si="17"/>
        <v>0</v>
      </c>
      <c r="Q49" s="872">
        <f t="shared" si="17"/>
        <v>0</v>
      </c>
    </row>
    <row r="50" spans="1:18" ht="16" thickTop="1" x14ac:dyDescent="0.2">
      <c r="A50" s="158"/>
      <c r="B50" s="871"/>
      <c r="C50" s="871"/>
      <c r="D50" s="871"/>
      <c r="E50" s="871"/>
      <c r="F50" s="871"/>
      <c r="G50" s="871"/>
      <c r="H50" s="871"/>
      <c r="I50" s="871"/>
      <c r="J50" s="871"/>
      <c r="K50" s="871"/>
      <c r="L50" s="871"/>
      <c r="M50" s="871"/>
      <c r="N50" s="871"/>
      <c r="O50" s="871"/>
      <c r="P50" s="871"/>
      <c r="Q50" s="871"/>
    </row>
    <row r="51" spans="1:18" x14ac:dyDescent="0.2">
      <c r="A51" s="801" t="s">
        <v>160</v>
      </c>
      <c r="B51" s="855"/>
      <c r="C51" s="855"/>
      <c r="D51" s="855">
        <f>B52-C52</f>
        <v>-12</v>
      </c>
      <c r="E51" s="855">
        <f>D51-D52</f>
        <v>0</v>
      </c>
      <c r="F51" s="855">
        <f>E51-E52</f>
        <v>0</v>
      </c>
      <c r="G51" s="855">
        <f t="shared" ref="G51:L51" si="18">F51-F52</f>
        <v>0</v>
      </c>
      <c r="H51" s="855">
        <f t="shared" si="18"/>
        <v>0</v>
      </c>
      <c r="I51" s="855">
        <f t="shared" si="18"/>
        <v>0</v>
      </c>
      <c r="J51" s="855">
        <f t="shared" si="18"/>
        <v>0</v>
      </c>
      <c r="K51" s="855">
        <f t="shared" si="18"/>
        <v>0</v>
      </c>
      <c r="L51" s="855">
        <f t="shared" si="18"/>
        <v>0</v>
      </c>
      <c r="M51" s="855">
        <f t="shared" ref="M51:Q51" si="19">L51-L52</f>
        <v>0</v>
      </c>
      <c r="N51" s="855">
        <f t="shared" si="19"/>
        <v>0</v>
      </c>
      <c r="O51" s="855">
        <f t="shared" si="19"/>
        <v>0</v>
      </c>
      <c r="P51" s="855">
        <f t="shared" si="19"/>
        <v>0</v>
      </c>
      <c r="Q51" s="855">
        <f t="shared" si="19"/>
        <v>0</v>
      </c>
    </row>
    <row r="52" spans="1:18" x14ac:dyDescent="0.2">
      <c r="A52" s="802" t="s">
        <v>161</v>
      </c>
      <c r="B52" s="164">
        <f>'4. Impresión Supuestos'!W190</f>
        <v>0</v>
      </c>
      <c r="C52" s="164">
        <f>IF(C12=V10,12-U10,12)</f>
        <v>12</v>
      </c>
      <c r="D52" s="164">
        <f>IF(D51&gt;12,12,D51)</f>
        <v>-12</v>
      </c>
      <c r="E52" s="164">
        <f>IF(E51&gt;12,12,E51)</f>
        <v>0</v>
      </c>
      <c r="F52" s="164">
        <f>IF(F51&gt;12,12,F51)</f>
        <v>0</v>
      </c>
      <c r="G52" s="164">
        <f t="shared" ref="G52:L52" si="20">IF(G51&gt;12,12,G51)</f>
        <v>0</v>
      </c>
      <c r="H52" s="164">
        <f t="shared" si="20"/>
        <v>0</v>
      </c>
      <c r="I52" s="164">
        <f t="shared" si="20"/>
        <v>0</v>
      </c>
      <c r="J52" s="164">
        <f t="shared" si="20"/>
        <v>0</v>
      </c>
      <c r="K52" s="164">
        <f t="shared" si="20"/>
        <v>0</v>
      </c>
      <c r="L52" s="164">
        <f t="shared" si="20"/>
        <v>0</v>
      </c>
      <c r="M52" s="164">
        <f t="shared" ref="M52:Q52" si="21">IF(M51&gt;12,12,M51)</f>
        <v>0</v>
      </c>
      <c r="N52" s="164">
        <f t="shared" si="21"/>
        <v>0</v>
      </c>
      <c r="O52" s="164">
        <f t="shared" si="21"/>
        <v>0</v>
      </c>
      <c r="P52" s="164">
        <f t="shared" si="21"/>
        <v>0</v>
      </c>
      <c r="Q52" s="164">
        <f t="shared" si="21"/>
        <v>0</v>
      </c>
      <c r="R52" s="165">
        <f>SUM(C52:Q52)</f>
        <v>0</v>
      </c>
    </row>
    <row r="53" spans="1:18" x14ac:dyDescent="0.2">
      <c r="A53" s="802" t="s">
        <v>162</v>
      </c>
      <c r="B53" s="164"/>
      <c r="C53" s="164"/>
      <c r="D53" s="164">
        <f t="shared" ref="D53:K53" si="22">IF($R$10=1,D199,D198)</f>
        <v>0</v>
      </c>
      <c r="E53" s="164" t="e">
        <f t="shared" si="22"/>
        <v>#VALUE!</v>
      </c>
      <c r="F53" s="164" t="e">
        <f t="shared" si="22"/>
        <v>#VALUE!</v>
      </c>
      <c r="G53" s="164" t="e">
        <f t="shared" si="22"/>
        <v>#VALUE!</v>
      </c>
      <c r="H53" s="164" t="e">
        <f t="shared" si="22"/>
        <v>#VALUE!</v>
      </c>
      <c r="I53" s="164" t="e">
        <f t="shared" si="22"/>
        <v>#VALUE!</v>
      </c>
      <c r="J53" s="164" t="e">
        <f t="shared" si="22"/>
        <v>#VALUE!</v>
      </c>
      <c r="K53" s="164" t="e">
        <f t="shared" si="22"/>
        <v>#VALUE!</v>
      </c>
      <c r="L53" s="164" t="e">
        <f t="shared" ref="L53:Q53" si="23">IF($R$10=1,L199,L198)</f>
        <v>#VALUE!</v>
      </c>
      <c r="M53" s="164" t="e">
        <f t="shared" si="23"/>
        <v>#VALUE!</v>
      </c>
      <c r="N53" s="164" t="e">
        <f t="shared" si="23"/>
        <v>#VALUE!</v>
      </c>
      <c r="O53" s="164" t="e">
        <f t="shared" si="23"/>
        <v>#VALUE!</v>
      </c>
      <c r="P53" s="164" t="e">
        <f t="shared" si="23"/>
        <v>#VALUE!</v>
      </c>
      <c r="Q53" s="164" t="e">
        <f t="shared" si="23"/>
        <v>#VALUE!</v>
      </c>
      <c r="R53" s="164"/>
    </row>
    <row r="54" spans="1:18" x14ac:dyDescent="0.2">
      <c r="A54" s="802"/>
      <c r="B54" s="164"/>
      <c r="C54" s="164"/>
      <c r="D54" s="164"/>
      <c r="E54" s="164"/>
      <c r="F54" s="164"/>
      <c r="G54" s="164"/>
      <c r="H54" s="164"/>
      <c r="I54" s="164"/>
      <c r="J54" s="164"/>
      <c r="K54" s="164"/>
      <c r="L54" s="164"/>
      <c r="M54" s="164"/>
      <c r="N54" s="164"/>
      <c r="O54" s="164"/>
      <c r="P54" s="164"/>
      <c r="Q54" s="164"/>
      <c r="R54" s="164"/>
    </row>
    <row r="55" spans="1:18" x14ac:dyDescent="0.2">
      <c r="A55" s="802"/>
      <c r="B55" s="164"/>
      <c r="C55" s="164"/>
      <c r="D55" s="164"/>
      <c r="E55" s="164"/>
      <c r="F55" s="164"/>
      <c r="G55" s="164"/>
      <c r="H55" s="164"/>
      <c r="I55" s="164"/>
      <c r="J55" s="164"/>
      <c r="K55" s="164"/>
      <c r="L55" s="164"/>
      <c r="M55" s="164"/>
      <c r="N55" s="164"/>
      <c r="O55" s="164"/>
      <c r="P55" s="164"/>
      <c r="Q55" s="164"/>
      <c r="R55" s="164"/>
    </row>
    <row r="56" spans="1:18" x14ac:dyDescent="0.2">
      <c r="A56" s="802" t="s">
        <v>163</v>
      </c>
      <c r="B56" s="166" t="e">
        <f>+B30/B20</f>
        <v>#DIV/0!</v>
      </c>
      <c r="C56" s="166" t="e">
        <f t="shared" ref="C56:R56" si="24">IF(C15=" "," ",C30/C20)</f>
        <v>#DIV/0!</v>
      </c>
      <c r="D56" s="166" t="str">
        <f t="shared" si="24"/>
        <v xml:space="preserve"> </v>
      </c>
      <c r="E56" s="166" t="str">
        <f t="shared" si="24"/>
        <v xml:space="preserve"> </v>
      </c>
      <c r="F56" s="166" t="str">
        <f t="shared" si="24"/>
        <v xml:space="preserve"> </v>
      </c>
      <c r="G56" s="166" t="str">
        <f t="shared" si="24"/>
        <v xml:space="preserve"> </v>
      </c>
      <c r="H56" s="166" t="str">
        <f t="shared" si="24"/>
        <v xml:space="preserve"> </v>
      </c>
      <c r="I56" s="166" t="str">
        <f t="shared" si="24"/>
        <v xml:space="preserve"> </v>
      </c>
      <c r="J56" s="166" t="str">
        <f t="shared" si="24"/>
        <v xml:space="preserve"> </v>
      </c>
      <c r="K56" s="166" t="str">
        <f t="shared" si="24"/>
        <v xml:space="preserve"> </v>
      </c>
      <c r="L56" s="166" t="str">
        <f t="shared" si="24"/>
        <v xml:space="preserve"> </v>
      </c>
      <c r="M56" s="166" t="str">
        <f t="shared" si="24"/>
        <v xml:space="preserve"> </v>
      </c>
      <c r="N56" s="166" t="str">
        <f t="shared" si="24"/>
        <v xml:space="preserve"> </v>
      </c>
      <c r="O56" s="166" t="str">
        <f t="shared" si="24"/>
        <v xml:space="preserve"> </v>
      </c>
      <c r="P56" s="166" t="str">
        <f t="shared" si="24"/>
        <v xml:space="preserve"> </v>
      </c>
      <c r="Q56" s="166" t="str">
        <f t="shared" si="24"/>
        <v xml:space="preserve"> </v>
      </c>
      <c r="R56" s="166" t="e">
        <f t="shared" si="24"/>
        <v>#DIV/0!</v>
      </c>
    </row>
    <row r="57" spans="1:18" x14ac:dyDescent="0.2">
      <c r="A57" s="802" t="s">
        <v>164</v>
      </c>
      <c r="B57" s="167" t="e">
        <f t="shared" ref="B57:C57" si="25">1-B56</f>
        <v>#DIV/0!</v>
      </c>
      <c r="C57" s="167" t="e">
        <f t="shared" si="25"/>
        <v>#DIV/0!</v>
      </c>
      <c r="D57" s="167" t="str">
        <f t="shared" ref="D57:R57" si="26">IF(D15=" "," ",1-D56)</f>
        <v xml:space="preserve"> </v>
      </c>
      <c r="E57" s="167" t="str">
        <f t="shared" si="26"/>
        <v xml:space="preserve"> </v>
      </c>
      <c r="F57" s="167" t="str">
        <f t="shared" si="26"/>
        <v xml:space="preserve"> </v>
      </c>
      <c r="G57" s="167" t="str">
        <f t="shared" si="26"/>
        <v xml:space="preserve"> </v>
      </c>
      <c r="H57" s="167" t="str">
        <f t="shared" si="26"/>
        <v xml:space="preserve"> </v>
      </c>
      <c r="I57" s="167" t="str">
        <f t="shared" si="26"/>
        <v xml:space="preserve"> </v>
      </c>
      <c r="J57" s="167" t="str">
        <f t="shared" si="26"/>
        <v xml:space="preserve"> </v>
      </c>
      <c r="K57" s="167" t="str">
        <f t="shared" si="26"/>
        <v xml:space="preserve"> </v>
      </c>
      <c r="L57" s="167" t="str">
        <f t="shared" si="26"/>
        <v xml:space="preserve"> </v>
      </c>
      <c r="M57" s="167" t="str">
        <f t="shared" si="26"/>
        <v xml:space="preserve"> </v>
      </c>
      <c r="N57" s="167" t="str">
        <f t="shared" si="26"/>
        <v xml:space="preserve"> </v>
      </c>
      <c r="O57" s="167" t="str">
        <f t="shared" si="26"/>
        <v xml:space="preserve"> </v>
      </c>
      <c r="P57" s="167" t="str">
        <f t="shared" si="26"/>
        <v xml:space="preserve"> </v>
      </c>
      <c r="Q57" s="167" t="str">
        <f t="shared" si="26"/>
        <v xml:space="preserve"> </v>
      </c>
      <c r="R57" s="167" t="e">
        <f t="shared" si="26"/>
        <v>#DIV/0!</v>
      </c>
    </row>
    <row r="58" spans="1:18" x14ac:dyDescent="0.2">
      <c r="A58" s="802" t="s">
        <v>165</v>
      </c>
      <c r="B58" s="167" t="e">
        <f>+(B31+B32)/B20</f>
        <v>#DIV/0!</v>
      </c>
      <c r="C58" s="167" t="e">
        <f>+(C31+C32)/C20</f>
        <v>#DIV/0!</v>
      </c>
      <c r="D58" s="167" t="str">
        <f t="shared" ref="D58:R58" si="27">IF(D15=" "," ",(D31+D32)/D20)</f>
        <v xml:space="preserve"> </v>
      </c>
      <c r="E58" s="167" t="str">
        <f t="shared" si="27"/>
        <v xml:space="preserve"> </v>
      </c>
      <c r="F58" s="167" t="str">
        <f t="shared" si="27"/>
        <v xml:space="preserve"> </v>
      </c>
      <c r="G58" s="167" t="str">
        <f t="shared" si="27"/>
        <v xml:space="preserve"> </v>
      </c>
      <c r="H58" s="167" t="str">
        <f t="shared" si="27"/>
        <v xml:space="preserve"> </v>
      </c>
      <c r="I58" s="167" t="str">
        <f t="shared" si="27"/>
        <v xml:space="preserve"> </v>
      </c>
      <c r="J58" s="167" t="str">
        <f t="shared" si="27"/>
        <v xml:space="preserve"> </v>
      </c>
      <c r="K58" s="167" t="str">
        <f t="shared" si="27"/>
        <v xml:space="preserve"> </v>
      </c>
      <c r="L58" s="167" t="str">
        <f t="shared" si="27"/>
        <v xml:space="preserve"> </v>
      </c>
      <c r="M58" s="167" t="str">
        <f t="shared" si="27"/>
        <v xml:space="preserve"> </v>
      </c>
      <c r="N58" s="167" t="str">
        <f t="shared" si="27"/>
        <v xml:space="preserve"> </v>
      </c>
      <c r="O58" s="167" t="str">
        <f t="shared" si="27"/>
        <v xml:space="preserve"> </v>
      </c>
      <c r="P58" s="167" t="str">
        <f t="shared" si="27"/>
        <v xml:space="preserve"> </v>
      </c>
      <c r="Q58" s="167" t="str">
        <f t="shared" si="27"/>
        <v xml:space="preserve"> </v>
      </c>
      <c r="R58" s="167" t="e">
        <f t="shared" si="27"/>
        <v>#DIV/0!</v>
      </c>
    </row>
    <row r="59" spans="1:18" x14ac:dyDescent="0.2">
      <c r="A59" s="802" t="s">
        <v>166</v>
      </c>
      <c r="B59" s="167" t="e">
        <f t="shared" ref="B59:C59" si="28">1-B56-B58</f>
        <v>#DIV/0!</v>
      </c>
      <c r="C59" s="167" t="e">
        <f t="shared" si="28"/>
        <v>#DIV/0!</v>
      </c>
      <c r="D59" s="167" t="str">
        <f t="shared" ref="D59:R59" si="29">IF(D15=" "," ",1-D56-D58)</f>
        <v xml:space="preserve"> </v>
      </c>
      <c r="E59" s="167" t="str">
        <f t="shared" si="29"/>
        <v xml:space="preserve"> </v>
      </c>
      <c r="F59" s="167" t="str">
        <f t="shared" si="29"/>
        <v xml:space="preserve"> </v>
      </c>
      <c r="G59" s="167" t="str">
        <f t="shared" si="29"/>
        <v xml:space="preserve"> </v>
      </c>
      <c r="H59" s="167" t="str">
        <f t="shared" si="29"/>
        <v xml:space="preserve"> </v>
      </c>
      <c r="I59" s="167" t="str">
        <f t="shared" si="29"/>
        <v xml:space="preserve"> </v>
      </c>
      <c r="J59" s="167" t="str">
        <f t="shared" si="29"/>
        <v xml:space="preserve"> </v>
      </c>
      <c r="K59" s="167" t="str">
        <f t="shared" si="29"/>
        <v xml:space="preserve"> </v>
      </c>
      <c r="L59" s="167" t="str">
        <f t="shared" si="29"/>
        <v xml:space="preserve"> </v>
      </c>
      <c r="M59" s="167" t="str">
        <f t="shared" si="29"/>
        <v xml:space="preserve"> </v>
      </c>
      <c r="N59" s="167" t="str">
        <f t="shared" si="29"/>
        <v xml:space="preserve"> </v>
      </c>
      <c r="O59" s="167" t="str">
        <f t="shared" si="29"/>
        <v xml:space="preserve"> </v>
      </c>
      <c r="P59" s="167" t="str">
        <f t="shared" si="29"/>
        <v xml:space="preserve"> </v>
      </c>
      <c r="Q59" s="167" t="str">
        <f t="shared" si="29"/>
        <v xml:space="preserve"> </v>
      </c>
      <c r="R59" s="167" t="e">
        <f t="shared" si="29"/>
        <v>#DIV/0!</v>
      </c>
    </row>
    <row r="60" spans="1:18" hidden="1" x14ac:dyDescent="0.2">
      <c r="A60" s="804" t="s">
        <v>167</v>
      </c>
      <c r="B60" s="803"/>
      <c r="C60" s="803"/>
      <c r="D60" s="803"/>
      <c r="E60" s="803"/>
      <c r="F60" s="803"/>
      <c r="G60" s="803"/>
      <c r="H60" s="803"/>
      <c r="I60" s="803"/>
      <c r="J60" s="803"/>
      <c r="K60" s="803"/>
      <c r="L60" s="803"/>
      <c r="M60" s="803"/>
      <c r="N60" s="803"/>
      <c r="O60" s="803"/>
      <c r="P60" s="803"/>
      <c r="Q60" s="803"/>
      <c r="R60" s="803"/>
    </row>
    <row r="61" spans="1:18" hidden="1" x14ac:dyDescent="0.2">
      <c r="A61" s="804" t="s">
        <v>168</v>
      </c>
      <c r="B61" s="803"/>
      <c r="C61" s="803"/>
      <c r="D61" s="803"/>
      <c r="E61" s="803"/>
      <c r="F61" s="803"/>
      <c r="G61" s="803"/>
      <c r="H61" s="803"/>
      <c r="I61" s="803"/>
      <c r="J61" s="803"/>
      <c r="K61" s="803"/>
      <c r="L61" s="803"/>
      <c r="M61" s="803"/>
      <c r="N61" s="803"/>
      <c r="O61" s="803"/>
      <c r="P61" s="803"/>
      <c r="Q61" s="803"/>
      <c r="R61" s="803"/>
    </row>
    <row r="62" spans="1:18" hidden="1" x14ac:dyDescent="0.2">
      <c r="A62" s="804" t="s">
        <v>169</v>
      </c>
      <c r="B62" s="803"/>
      <c r="C62" s="803"/>
      <c r="D62" s="803"/>
      <c r="E62" s="803"/>
      <c r="F62" s="803"/>
      <c r="G62" s="803"/>
      <c r="H62" s="803"/>
      <c r="I62" s="803"/>
      <c r="J62" s="803"/>
      <c r="K62" s="803"/>
      <c r="L62" s="803"/>
      <c r="M62" s="803"/>
      <c r="N62" s="803"/>
      <c r="O62" s="803"/>
      <c r="P62" s="803"/>
      <c r="Q62" s="803"/>
      <c r="R62" s="803"/>
    </row>
    <row r="63" spans="1:18" hidden="1" x14ac:dyDescent="0.2">
      <c r="A63" s="804" t="s">
        <v>170</v>
      </c>
      <c r="B63" s="803"/>
      <c r="C63" s="803"/>
      <c r="D63" s="803"/>
      <c r="E63" s="803"/>
      <c r="F63" s="803"/>
      <c r="G63" s="803"/>
      <c r="H63" s="803"/>
      <c r="I63" s="803"/>
      <c r="J63" s="803"/>
      <c r="K63" s="803"/>
      <c r="L63" s="803"/>
      <c r="M63" s="803"/>
      <c r="N63" s="803"/>
      <c r="O63" s="803"/>
      <c r="P63" s="803"/>
      <c r="Q63" s="803"/>
      <c r="R63" s="803"/>
    </row>
    <row r="64" spans="1:18" hidden="1" x14ac:dyDescent="0.2">
      <c r="A64" s="804" t="s">
        <v>171</v>
      </c>
      <c r="B64" s="803"/>
      <c r="C64" s="803"/>
      <c r="D64" s="803"/>
      <c r="E64" s="803"/>
      <c r="F64" s="803"/>
      <c r="G64" s="803"/>
      <c r="H64" s="803"/>
      <c r="I64" s="803"/>
      <c r="J64" s="803"/>
      <c r="K64" s="803"/>
      <c r="L64" s="803"/>
      <c r="M64" s="803"/>
      <c r="N64" s="803"/>
      <c r="O64" s="803"/>
      <c r="P64" s="803"/>
      <c r="Q64" s="803"/>
      <c r="R64" s="803"/>
    </row>
    <row r="65" spans="1:19" x14ac:dyDescent="0.2">
      <c r="A65" s="802" t="s">
        <v>172</v>
      </c>
      <c r="B65" s="170"/>
      <c r="C65" s="170"/>
      <c r="D65" s="170"/>
      <c r="E65" s="170"/>
      <c r="F65" s="170"/>
      <c r="G65" s="170"/>
      <c r="H65" s="170"/>
      <c r="I65" s="170"/>
      <c r="J65" s="170"/>
      <c r="K65" s="170"/>
      <c r="L65" s="170"/>
      <c r="M65" s="170"/>
      <c r="N65" s="170"/>
      <c r="O65" s="170"/>
      <c r="P65" s="170"/>
      <c r="Q65" s="170"/>
      <c r="R65" s="170"/>
    </row>
    <row r="66" spans="1:19" hidden="1" x14ac:dyDescent="0.2">
      <c r="A66" s="802" t="s">
        <v>173</v>
      </c>
      <c r="B66" s="171"/>
      <c r="C66" s="171"/>
      <c r="D66" s="171"/>
      <c r="E66" s="171"/>
      <c r="F66" s="171"/>
      <c r="G66" s="171"/>
      <c r="H66" s="171"/>
      <c r="I66" s="171"/>
      <c r="J66" s="171"/>
      <c r="K66" s="171"/>
      <c r="L66" s="171"/>
      <c r="M66" s="172"/>
      <c r="N66" s="172"/>
      <c r="O66" s="172"/>
      <c r="P66" s="172"/>
      <c r="Q66" s="172"/>
    </row>
    <row r="67" spans="1:19" hidden="1" x14ac:dyDescent="0.2">
      <c r="A67" s="804" t="s">
        <v>376</v>
      </c>
      <c r="B67" s="805">
        <v>4.4699999999999997E-2</v>
      </c>
      <c r="C67" s="175"/>
      <c r="D67" s="176"/>
      <c r="E67" s="176"/>
      <c r="F67" s="176"/>
      <c r="G67" s="176"/>
      <c r="H67" s="176"/>
      <c r="I67" s="176"/>
      <c r="J67" s="176"/>
      <c r="K67" s="176"/>
      <c r="L67" s="176"/>
      <c r="M67" s="172"/>
      <c r="N67" s="172"/>
      <c r="O67" s="172"/>
      <c r="P67" s="172"/>
      <c r="Q67" s="172"/>
    </row>
    <row r="68" spans="1:19" hidden="1" x14ac:dyDescent="0.2">
      <c r="A68" s="804" t="s">
        <v>377</v>
      </c>
      <c r="B68" s="806">
        <v>8.0228400000000004</v>
      </c>
      <c r="C68" s="171">
        <f>+B68*(1+$B$67)</f>
        <v>8.3814609480000009</v>
      </c>
      <c r="D68" s="171">
        <f>+C68*(1+$B$67)</f>
        <v>8.7561122523756012</v>
      </c>
      <c r="E68" s="171">
        <f>+D68*(1+$B$67)</f>
        <v>9.1475104700567904</v>
      </c>
      <c r="F68" s="171">
        <f>+E68*(1+$B$67)</f>
        <v>9.5564041880683295</v>
      </c>
      <c r="G68" s="171"/>
      <c r="H68" s="171"/>
      <c r="I68" s="171"/>
      <c r="J68" s="171"/>
      <c r="K68" s="171"/>
      <c r="L68" s="171">
        <f>+F68*(1+$B$67)</f>
        <v>9.983575455274984</v>
      </c>
      <c r="M68" s="172"/>
      <c r="N68" s="172"/>
      <c r="O68" s="172"/>
      <c r="P68" s="172"/>
      <c r="Q68" s="172"/>
    </row>
    <row r="69" spans="1:19" hidden="1" x14ac:dyDescent="0.2">
      <c r="A69" s="802" t="s">
        <v>176</v>
      </c>
      <c r="B69" s="807">
        <v>1</v>
      </c>
      <c r="C69" s="179">
        <f t="shared" ref="C69:F70" si="30">+B69</f>
        <v>1</v>
      </c>
      <c r="D69" s="179">
        <f t="shared" si="30"/>
        <v>1</v>
      </c>
      <c r="E69" s="179">
        <f t="shared" si="30"/>
        <v>1</v>
      </c>
      <c r="F69" s="179">
        <f t="shared" si="30"/>
        <v>1</v>
      </c>
      <c r="G69" s="179"/>
      <c r="H69" s="179"/>
      <c r="I69" s="179"/>
      <c r="J69" s="179"/>
      <c r="K69" s="179"/>
      <c r="L69" s="179">
        <f>+F69</f>
        <v>1</v>
      </c>
      <c r="M69" s="180"/>
      <c r="N69" s="180"/>
      <c r="O69" s="180"/>
      <c r="P69" s="180"/>
      <c r="Q69" s="180"/>
    </row>
    <row r="70" spans="1:19" hidden="1" x14ac:dyDescent="0.2">
      <c r="A70" s="802" t="s">
        <v>177</v>
      </c>
      <c r="B70" s="808">
        <v>0</v>
      </c>
      <c r="C70" s="182">
        <f t="shared" si="30"/>
        <v>0</v>
      </c>
      <c r="D70" s="182">
        <f t="shared" si="30"/>
        <v>0</v>
      </c>
      <c r="E70" s="182">
        <f t="shared" si="30"/>
        <v>0</v>
      </c>
      <c r="F70" s="182">
        <f t="shared" si="30"/>
        <v>0</v>
      </c>
      <c r="G70" s="182"/>
      <c r="H70" s="182"/>
      <c r="I70" s="182"/>
      <c r="J70" s="182"/>
      <c r="K70" s="182"/>
      <c r="L70" s="182">
        <f>+F70</f>
        <v>0</v>
      </c>
      <c r="M70" s="180"/>
      <c r="N70" s="180"/>
      <c r="O70" s="180"/>
      <c r="P70" s="180"/>
      <c r="Q70" s="180"/>
    </row>
    <row r="71" spans="1:19" hidden="1" x14ac:dyDescent="0.2">
      <c r="A71" s="802" t="s">
        <v>178</v>
      </c>
      <c r="B71" s="809" t="s">
        <v>131</v>
      </c>
      <c r="C71" s="809" t="s">
        <v>131</v>
      </c>
      <c r="D71" s="809" t="s">
        <v>131</v>
      </c>
      <c r="E71" s="809" t="s">
        <v>131</v>
      </c>
      <c r="F71" s="809" t="s">
        <v>131</v>
      </c>
      <c r="G71" s="809"/>
      <c r="H71" s="809"/>
      <c r="I71" s="809"/>
      <c r="J71" s="809"/>
      <c r="K71" s="809"/>
      <c r="L71" s="809" t="s">
        <v>131</v>
      </c>
      <c r="M71" s="810"/>
      <c r="N71" s="810"/>
      <c r="O71" s="810"/>
      <c r="P71" s="810"/>
      <c r="Q71" s="810"/>
    </row>
    <row r="72" spans="1:19" hidden="1" x14ac:dyDescent="0.2">
      <c r="A72" s="811"/>
      <c r="B72" s="810"/>
      <c r="C72" s="810"/>
      <c r="D72" s="810"/>
      <c r="E72" s="810"/>
      <c r="F72" s="810"/>
      <c r="G72" s="810"/>
      <c r="H72" s="810"/>
      <c r="I72" s="810"/>
      <c r="J72" s="810"/>
      <c r="K72" s="810"/>
      <c r="L72" s="810"/>
      <c r="M72" s="810"/>
      <c r="N72" s="810"/>
      <c r="O72" s="810"/>
      <c r="P72" s="810"/>
      <c r="Q72" s="810"/>
    </row>
    <row r="73" spans="1:19" hidden="1" x14ac:dyDescent="0.2">
      <c r="A73" s="186" t="s">
        <v>179</v>
      </c>
      <c r="B73" s="810"/>
      <c r="C73" s="810"/>
      <c r="D73" s="810"/>
      <c r="E73" s="810"/>
      <c r="F73" s="810"/>
      <c r="G73" s="810"/>
      <c r="H73" s="810"/>
      <c r="I73" s="810"/>
      <c r="J73" s="810"/>
      <c r="K73" s="810"/>
      <c r="L73" s="810"/>
      <c r="M73" s="810"/>
      <c r="N73" s="810"/>
      <c r="O73" s="810"/>
      <c r="P73" s="810"/>
      <c r="Q73" s="810"/>
    </row>
    <row r="74" spans="1:19" hidden="1" x14ac:dyDescent="0.2">
      <c r="A74" s="811"/>
      <c r="B74" s="73"/>
      <c r="C74" s="187"/>
      <c r="D74" s="187"/>
      <c r="E74" s="810"/>
      <c r="F74" s="810"/>
      <c r="G74" s="810"/>
      <c r="H74" s="810"/>
      <c r="I74" s="810"/>
      <c r="J74" s="810"/>
      <c r="K74" s="810"/>
      <c r="L74" s="810"/>
      <c r="M74" s="810"/>
      <c r="N74" s="810"/>
      <c r="O74" s="810"/>
      <c r="P74" s="810"/>
      <c r="Q74" s="810"/>
    </row>
    <row r="75" spans="1:19" hidden="1" x14ac:dyDescent="0.2">
      <c r="A75" s="812" t="s">
        <v>180</v>
      </c>
      <c r="B75" s="813"/>
      <c r="C75" s="73"/>
      <c r="D75" s="73"/>
      <c r="E75" s="73"/>
      <c r="F75" s="190"/>
      <c r="G75" s="190"/>
      <c r="H75" s="190"/>
      <c r="I75" s="190"/>
      <c r="J75" s="190"/>
      <c r="K75" s="190"/>
      <c r="L75" s="813"/>
      <c r="M75" s="813"/>
      <c r="N75" s="813"/>
      <c r="O75" s="813"/>
      <c r="P75" s="813"/>
      <c r="Q75" s="813"/>
    </row>
    <row r="76" spans="1:19" ht="16" hidden="1" thickBot="1" x14ac:dyDescent="0.25">
      <c r="A76" s="814" t="s">
        <v>20</v>
      </c>
      <c r="B76" s="815" t="str">
        <f>+B12</f>
        <v>Año Base**</v>
      </c>
      <c r="C76" s="815">
        <f>+C12</f>
        <v>2021</v>
      </c>
      <c r="D76" s="815">
        <f>+D12</f>
        <v>2022</v>
      </c>
      <c r="E76" s="815">
        <f>+E12</f>
        <v>2023</v>
      </c>
      <c r="F76" s="815">
        <f>+F12</f>
        <v>2024</v>
      </c>
      <c r="G76" s="815"/>
      <c r="H76" s="815"/>
      <c r="I76" s="815"/>
      <c r="J76" s="815"/>
      <c r="K76" s="815"/>
      <c r="L76" s="815">
        <f>+L12</f>
        <v>2030</v>
      </c>
      <c r="M76" s="815"/>
      <c r="N76" s="815"/>
      <c r="O76" s="815"/>
      <c r="P76" s="815"/>
      <c r="Q76" s="815"/>
      <c r="R76" s="816" t="s">
        <v>181</v>
      </c>
    </row>
    <row r="77" spans="1:19" hidden="1" x14ac:dyDescent="0.2">
      <c r="A77" s="817" t="s">
        <v>182</v>
      </c>
      <c r="B77" s="818"/>
      <c r="C77" s="819"/>
      <c r="D77" s="819"/>
      <c r="E77" s="819"/>
      <c r="F77" s="819"/>
      <c r="G77" s="819"/>
      <c r="H77" s="819"/>
      <c r="I77" s="819"/>
      <c r="J77" s="819"/>
      <c r="K77" s="819"/>
      <c r="L77" s="819"/>
      <c r="M77" s="819"/>
      <c r="N77" s="819"/>
      <c r="O77" s="819"/>
      <c r="P77" s="819"/>
      <c r="Q77" s="819"/>
      <c r="R77" s="856"/>
      <c r="S77" s="854"/>
    </row>
    <row r="78" spans="1:19" hidden="1" x14ac:dyDescent="0.2">
      <c r="A78" s="798" t="s">
        <v>183</v>
      </c>
      <c r="B78" s="820"/>
      <c r="C78" s="820"/>
      <c r="D78" s="820"/>
      <c r="E78" s="820"/>
      <c r="F78" s="820"/>
      <c r="G78" s="820"/>
      <c r="H78" s="820"/>
      <c r="I78" s="820"/>
      <c r="J78" s="820"/>
      <c r="K78" s="820"/>
      <c r="L78" s="820"/>
      <c r="M78" s="820"/>
      <c r="N78" s="820"/>
      <c r="O78" s="820"/>
      <c r="P78" s="820"/>
      <c r="Q78" s="820"/>
      <c r="R78" s="857" t="s">
        <v>131</v>
      </c>
      <c r="S78" s="854"/>
    </row>
    <row r="79" spans="1:19" hidden="1" x14ac:dyDescent="0.2">
      <c r="A79" s="798" t="s">
        <v>184</v>
      </c>
      <c r="B79" s="821"/>
      <c r="C79" s="821"/>
      <c r="D79" s="821"/>
      <c r="E79" s="821"/>
      <c r="F79" s="821"/>
      <c r="G79" s="821"/>
      <c r="H79" s="821"/>
      <c r="I79" s="821"/>
      <c r="J79" s="821"/>
      <c r="K79" s="821"/>
      <c r="L79" s="821"/>
      <c r="M79" s="821"/>
      <c r="N79" s="821"/>
      <c r="O79" s="821"/>
      <c r="P79" s="821"/>
      <c r="Q79" s="821"/>
      <c r="R79" s="857" t="s">
        <v>131</v>
      </c>
      <c r="S79" s="854"/>
    </row>
    <row r="80" spans="1:19" hidden="1" x14ac:dyDescent="0.2">
      <c r="A80" s="798" t="s">
        <v>162</v>
      </c>
      <c r="B80" s="821"/>
      <c r="C80" s="821"/>
      <c r="D80" s="821"/>
      <c r="E80" s="821"/>
      <c r="F80" s="821"/>
      <c r="G80" s="821"/>
      <c r="H80" s="821"/>
      <c r="I80" s="821"/>
      <c r="J80" s="821"/>
      <c r="K80" s="821"/>
      <c r="L80" s="821"/>
      <c r="M80" s="821"/>
      <c r="N80" s="821"/>
      <c r="O80" s="821"/>
      <c r="P80" s="821"/>
      <c r="Q80" s="821"/>
      <c r="R80" s="857"/>
      <c r="S80" s="854"/>
    </row>
    <row r="81" spans="1:19" hidden="1" x14ac:dyDescent="0.2">
      <c r="A81" s="798" t="s">
        <v>185</v>
      </c>
      <c r="B81" s="821"/>
      <c r="C81" s="821"/>
      <c r="D81" s="821"/>
      <c r="E81" s="821"/>
      <c r="F81" s="821"/>
      <c r="G81" s="821"/>
      <c r="H81" s="821"/>
      <c r="I81" s="821"/>
      <c r="J81" s="821"/>
      <c r="K81" s="821"/>
      <c r="L81" s="821"/>
      <c r="M81" s="821"/>
      <c r="N81" s="821"/>
      <c r="O81" s="821"/>
      <c r="P81" s="821"/>
      <c r="Q81" s="821"/>
      <c r="R81" s="857" t="s">
        <v>131</v>
      </c>
      <c r="S81" s="854"/>
    </row>
    <row r="82" spans="1:19" hidden="1" x14ac:dyDescent="0.2">
      <c r="A82" s="798" t="s">
        <v>161</v>
      </c>
      <c r="B82" s="821"/>
      <c r="C82" s="821"/>
      <c r="D82" s="821"/>
      <c r="E82" s="821"/>
      <c r="F82" s="821"/>
      <c r="G82" s="821"/>
      <c r="H82" s="821"/>
      <c r="I82" s="821"/>
      <c r="J82" s="821"/>
      <c r="K82" s="821"/>
      <c r="L82" s="821"/>
      <c r="M82" s="821"/>
      <c r="N82" s="821"/>
      <c r="O82" s="821"/>
      <c r="P82" s="821"/>
      <c r="Q82" s="821"/>
      <c r="R82" s="821"/>
      <c r="S82" s="854"/>
    </row>
    <row r="83" spans="1:19" hidden="1" x14ac:dyDescent="0.2">
      <c r="A83" s="797"/>
      <c r="B83" s="822"/>
      <c r="C83" s="858"/>
      <c r="D83" s="822"/>
      <c r="E83" s="858"/>
      <c r="F83" s="858"/>
      <c r="G83" s="858"/>
      <c r="H83" s="858"/>
      <c r="I83" s="858"/>
      <c r="J83" s="858"/>
      <c r="K83" s="858"/>
      <c r="L83" s="858"/>
      <c r="M83" s="858"/>
      <c r="N83" s="858"/>
      <c r="O83" s="858"/>
      <c r="P83" s="858"/>
      <c r="Q83" s="858"/>
      <c r="R83" s="822"/>
    </row>
    <row r="84" spans="1:19" hidden="1" x14ac:dyDescent="0.2">
      <c r="A84" s="812" t="s">
        <v>180</v>
      </c>
      <c r="B84" s="813"/>
      <c r="C84" s="813"/>
      <c r="D84" s="813"/>
      <c r="E84" s="813"/>
      <c r="F84" s="813"/>
      <c r="G84" s="813"/>
      <c r="H84" s="813"/>
      <c r="I84" s="813"/>
      <c r="J84" s="813"/>
      <c r="K84" s="813"/>
      <c r="L84" s="813"/>
      <c r="M84" s="813"/>
      <c r="N84" s="813"/>
      <c r="O84" s="813"/>
      <c r="P84" s="813"/>
      <c r="Q84" s="813"/>
    </row>
    <row r="85" spans="1:19" ht="16" hidden="1" thickBot="1" x14ac:dyDescent="0.25">
      <c r="A85" s="814" t="s">
        <v>20</v>
      </c>
      <c r="B85" s="815" t="str">
        <f>+B76</f>
        <v>Año Base**</v>
      </c>
      <c r="C85" s="815">
        <f>+C76</f>
        <v>2021</v>
      </c>
      <c r="D85" s="815">
        <f>+D76</f>
        <v>2022</v>
      </c>
      <c r="E85" s="815">
        <f>+E76</f>
        <v>2023</v>
      </c>
      <c r="F85" s="815">
        <f>+F76</f>
        <v>2024</v>
      </c>
      <c r="G85" s="815"/>
      <c r="H85" s="815"/>
      <c r="I85" s="815"/>
      <c r="J85" s="815"/>
      <c r="K85" s="815"/>
      <c r="L85" s="815">
        <f>+L76</f>
        <v>2030</v>
      </c>
      <c r="M85" s="815"/>
      <c r="N85" s="815"/>
      <c r="O85" s="815"/>
      <c r="P85" s="815"/>
      <c r="Q85" s="815"/>
      <c r="R85" s="816" t="s">
        <v>181</v>
      </c>
    </row>
    <row r="86" spans="1:19" hidden="1" x14ac:dyDescent="0.2">
      <c r="A86" s="817" t="s">
        <v>182</v>
      </c>
      <c r="B86" s="818"/>
      <c r="C86" s="819"/>
      <c r="D86" s="819"/>
      <c r="E86" s="819"/>
      <c r="F86" s="819"/>
      <c r="G86" s="819"/>
      <c r="H86" s="819"/>
      <c r="I86" s="819"/>
      <c r="J86" s="819"/>
      <c r="K86" s="819"/>
      <c r="L86" s="819"/>
      <c r="M86" s="819"/>
      <c r="N86" s="819"/>
      <c r="O86" s="819"/>
      <c r="P86" s="819"/>
      <c r="Q86" s="819"/>
      <c r="R86" s="856"/>
      <c r="S86" s="854"/>
    </row>
    <row r="87" spans="1:19" hidden="1" x14ac:dyDescent="0.2">
      <c r="A87" s="798" t="s">
        <v>183</v>
      </c>
      <c r="B87" s="820"/>
      <c r="C87" s="820"/>
      <c r="D87" s="820"/>
      <c r="E87" s="820"/>
      <c r="F87" s="820"/>
      <c r="G87" s="820"/>
      <c r="H87" s="820"/>
      <c r="I87" s="820"/>
      <c r="J87" s="820"/>
      <c r="K87" s="820"/>
      <c r="L87" s="820"/>
      <c r="M87" s="820"/>
      <c r="N87" s="820"/>
      <c r="O87" s="820"/>
      <c r="P87" s="820"/>
      <c r="Q87" s="820"/>
      <c r="R87" s="857" t="s">
        <v>131</v>
      </c>
      <c r="S87" s="854"/>
    </row>
    <row r="88" spans="1:19" hidden="1" x14ac:dyDescent="0.2">
      <c r="A88" s="798" t="s">
        <v>184</v>
      </c>
      <c r="B88" s="821"/>
      <c r="C88" s="821"/>
      <c r="D88" s="821"/>
      <c r="E88" s="821"/>
      <c r="F88" s="821"/>
      <c r="G88" s="821"/>
      <c r="H88" s="821"/>
      <c r="I88" s="821"/>
      <c r="J88" s="821"/>
      <c r="K88" s="821"/>
      <c r="L88" s="821"/>
      <c r="M88" s="821"/>
      <c r="N88" s="821"/>
      <c r="O88" s="821"/>
      <c r="P88" s="821"/>
      <c r="Q88" s="821"/>
      <c r="R88" s="857" t="s">
        <v>131</v>
      </c>
      <c r="S88" s="854"/>
    </row>
    <row r="89" spans="1:19" hidden="1" x14ac:dyDescent="0.2">
      <c r="A89" s="798" t="s">
        <v>162</v>
      </c>
      <c r="B89" s="821"/>
      <c r="C89" s="821"/>
      <c r="D89" s="821"/>
      <c r="E89" s="821"/>
      <c r="F89" s="821"/>
      <c r="G89" s="821"/>
      <c r="H89" s="821"/>
      <c r="I89" s="821"/>
      <c r="J89" s="821"/>
      <c r="K89" s="821"/>
      <c r="L89" s="821"/>
      <c r="M89" s="821"/>
      <c r="N89" s="821"/>
      <c r="O89" s="821"/>
      <c r="P89" s="821"/>
      <c r="Q89" s="821"/>
      <c r="R89" s="857"/>
      <c r="S89" s="854"/>
    </row>
    <row r="90" spans="1:19" hidden="1" x14ac:dyDescent="0.2">
      <c r="A90" s="798" t="s">
        <v>185</v>
      </c>
      <c r="B90" s="821"/>
      <c r="C90" s="821"/>
      <c r="D90" s="821"/>
      <c r="E90" s="821"/>
      <c r="F90" s="821"/>
      <c r="G90" s="821"/>
      <c r="H90" s="821"/>
      <c r="I90" s="821"/>
      <c r="J90" s="821"/>
      <c r="K90" s="821"/>
      <c r="L90" s="821"/>
      <c r="M90" s="821"/>
      <c r="N90" s="821"/>
      <c r="O90" s="821"/>
      <c r="P90" s="821"/>
      <c r="Q90" s="821"/>
      <c r="R90" s="857" t="s">
        <v>131</v>
      </c>
      <c r="S90" s="854"/>
    </row>
    <row r="91" spans="1:19" hidden="1" x14ac:dyDescent="0.2">
      <c r="A91" s="798" t="s">
        <v>161</v>
      </c>
      <c r="B91" s="821"/>
      <c r="C91" s="821"/>
      <c r="D91" s="821"/>
      <c r="E91" s="821"/>
      <c r="F91" s="821"/>
      <c r="G91" s="821"/>
      <c r="H91" s="821"/>
      <c r="I91" s="821"/>
      <c r="J91" s="821"/>
      <c r="K91" s="821"/>
      <c r="L91" s="821"/>
      <c r="M91" s="821"/>
      <c r="N91" s="821"/>
      <c r="O91" s="821"/>
      <c r="P91" s="821"/>
      <c r="Q91" s="821"/>
      <c r="R91" s="821"/>
      <c r="S91" s="854"/>
    </row>
    <row r="92" spans="1:19" hidden="1" x14ac:dyDescent="0.2">
      <c r="A92" s="822"/>
      <c r="B92" s="822"/>
      <c r="C92" s="858"/>
      <c r="D92" s="822"/>
      <c r="E92" s="858"/>
      <c r="F92" s="858"/>
      <c r="G92" s="858"/>
      <c r="H92" s="858"/>
      <c r="I92" s="858"/>
      <c r="J92" s="858"/>
      <c r="K92" s="858"/>
      <c r="L92" s="858"/>
      <c r="M92" s="858"/>
      <c r="N92" s="858"/>
      <c r="O92" s="858"/>
      <c r="P92" s="858"/>
      <c r="Q92" s="858"/>
      <c r="R92" s="822"/>
    </row>
    <row r="93" spans="1:19" hidden="1" x14ac:dyDescent="0.2">
      <c r="A93" s="812" t="s">
        <v>180</v>
      </c>
      <c r="B93" s="813"/>
      <c r="C93" s="813"/>
      <c r="D93" s="813"/>
      <c r="E93" s="813"/>
      <c r="F93" s="813"/>
      <c r="G93" s="813"/>
      <c r="H93" s="813"/>
      <c r="I93" s="813"/>
      <c r="J93" s="813"/>
      <c r="K93" s="813"/>
      <c r="L93" s="813"/>
      <c r="M93" s="813"/>
      <c r="N93" s="813"/>
      <c r="O93" s="813"/>
      <c r="P93" s="813"/>
      <c r="Q93" s="813"/>
    </row>
    <row r="94" spans="1:19" ht="16" hidden="1" thickBot="1" x14ac:dyDescent="0.25">
      <c r="A94" s="814" t="s">
        <v>20</v>
      </c>
      <c r="B94" s="815" t="str">
        <f>+B85</f>
        <v>Año Base**</v>
      </c>
      <c r="C94" s="815">
        <f>+C85</f>
        <v>2021</v>
      </c>
      <c r="D94" s="815">
        <f>+D85</f>
        <v>2022</v>
      </c>
      <c r="E94" s="815">
        <f>+E85</f>
        <v>2023</v>
      </c>
      <c r="F94" s="815">
        <f>+F85</f>
        <v>2024</v>
      </c>
      <c r="G94" s="815"/>
      <c r="H94" s="815"/>
      <c r="I94" s="815"/>
      <c r="J94" s="815"/>
      <c r="K94" s="815"/>
      <c r="L94" s="815">
        <f>+L85</f>
        <v>2030</v>
      </c>
      <c r="M94" s="815"/>
      <c r="N94" s="815"/>
      <c r="O94" s="815"/>
      <c r="P94" s="815"/>
      <c r="Q94" s="815"/>
      <c r="R94" s="816" t="s">
        <v>181</v>
      </c>
    </row>
    <row r="95" spans="1:19" hidden="1" x14ac:dyDescent="0.2">
      <c r="A95" s="817" t="s">
        <v>182</v>
      </c>
      <c r="B95" s="818"/>
      <c r="C95" s="819"/>
      <c r="D95" s="819"/>
      <c r="E95" s="819"/>
      <c r="F95" s="819"/>
      <c r="G95" s="819"/>
      <c r="H95" s="819"/>
      <c r="I95" s="819"/>
      <c r="J95" s="819"/>
      <c r="K95" s="819"/>
      <c r="L95" s="819"/>
      <c r="M95" s="819"/>
      <c r="N95" s="819"/>
      <c r="O95" s="819"/>
      <c r="P95" s="819"/>
      <c r="Q95" s="819"/>
      <c r="R95" s="856"/>
      <c r="S95" s="854"/>
    </row>
    <row r="96" spans="1:19" hidden="1" x14ac:dyDescent="0.2">
      <c r="A96" s="798" t="s">
        <v>183</v>
      </c>
      <c r="B96" s="820"/>
      <c r="C96" s="820"/>
      <c r="D96" s="820"/>
      <c r="E96" s="820"/>
      <c r="F96" s="820"/>
      <c r="G96" s="820"/>
      <c r="H96" s="820"/>
      <c r="I96" s="820"/>
      <c r="J96" s="820"/>
      <c r="K96" s="820"/>
      <c r="L96" s="820"/>
      <c r="M96" s="820"/>
      <c r="N96" s="820"/>
      <c r="O96" s="820"/>
      <c r="P96" s="820"/>
      <c r="Q96" s="820"/>
      <c r="R96" s="857" t="s">
        <v>131</v>
      </c>
      <c r="S96" s="854"/>
    </row>
    <row r="97" spans="1:19" hidden="1" x14ac:dyDescent="0.2">
      <c r="A97" s="798" t="s">
        <v>184</v>
      </c>
      <c r="B97" s="821"/>
      <c r="C97" s="821"/>
      <c r="D97" s="821"/>
      <c r="E97" s="821"/>
      <c r="F97" s="821"/>
      <c r="G97" s="821"/>
      <c r="H97" s="821"/>
      <c r="I97" s="821"/>
      <c r="J97" s="821"/>
      <c r="K97" s="821"/>
      <c r="L97" s="821"/>
      <c r="M97" s="821"/>
      <c r="N97" s="821"/>
      <c r="O97" s="821"/>
      <c r="P97" s="821"/>
      <c r="Q97" s="821"/>
      <c r="R97" s="857" t="s">
        <v>131</v>
      </c>
      <c r="S97" s="854"/>
    </row>
    <row r="98" spans="1:19" hidden="1" x14ac:dyDescent="0.2">
      <c r="A98" s="798" t="s">
        <v>162</v>
      </c>
      <c r="B98" s="821"/>
      <c r="C98" s="821"/>
      <c r="D98" s="821"/>
      <c r="E98" s="821"/>
      <c r="F98" s="821"/>
      <c r="G98" s="821"/>
      <c r="H98" s="821"/>
      <c r="I98" s="821"/>
      <c r="J98" s="821"/>
      <c r="K98" s="821"/>
      <c r="L98" s="821"/>
      <c r="M98" s="821"/>
      <c r="N98" s="821"/>
      <c r="O98" s="821"/>
      <c r="P98" s="821"/>
      <c r="Q98" s="821"/>
      <c r="R98" s="857"/>
      <c r="S98" s="854"/>
    </row>
    <row r="99" spans="1:19" hidden="1" x14ac:dyDescent="0.2">
      <c r="A99" s="798" t="s">
        <v>185</v>
      </c>
      <c r="B99" s="821"/>
      <c r="C99" s="821"/>
      <c r="D99" s="821"/>
      <c r="E99" s="821"/>
      <c r="F99" s="821"/>
      <c r="G99" s="821"/>
      <c r="H99" s="821"/>
      <c r="I99" s="821"/>
      <c r="J99" s="821"/>
      <c r="K99" s="821"/>
      <c r="L99" s="821"/>
      <c r="M99" s="821"/>
      <c r="N99" s="821"/>
      <c r="O99" s="821"/>
      <c r="P99" s="821"/>
      <c r="Q99" s="821"/>
      <c r="R99" s="857" t="s">
        <v>131</v>
      </c>
      <c r="S99" s="854"/>
    </row>
    <row r="100" spans="1:19" hidden="1" x14ac:dyDescent="0.2">
      <c r="A100" s="798" t="s">
        <v>161</v>
      </c>
      <c r="B100" s="821"/>
      <c r="C100" s="821"/>
      <c r="D100" s="821"/>
      <c r="E100" s="821"/>
      <c r="F100" s="821"/>
      <c r="G100" s="821"/>
      <c r="H100" s="821"/>
      <c r="I100" s="821"/>
      <c r="J100" s="821"/>
      <c r="K100" s="821"/>
      <c r="L100" s="821"/>
      <c r="M100" s="821"/>
      <c r="N100" s="821"/>
      <c r="O100" s="821"/>
      <c r="P100" s="821"/>
      <c r="Q100" s="821"/>
      <c r="R100" s="821"/>
      <c r="S100" s="854"/>
    </row>
    <row r="101" spans="1:19" hidden="1" x14ac:dyDescent="0.2">
      <c r="A101" s="822"/>
      <c r="B101" s="822"/>
      <c r="C101" s="858"/>
      <c r="D101" s="822"/>
      <c r="E101" s="858"/>
      <c r="F101" s="858"/>
      <c r="G101" s="858"/>
      <c r="H101" s="858"/>
      <c r="I101" s="858"/>
      <c r="J101" s="858"/>
      <c r="K101" s="858"/>
      <c r="L101" s="858"/>
      <c r="M101" s="858"/>
      <c r="N101" s="858"/>
      <c r="O101" s="858"/>
      <c r="P101" s="858"/>
      <c r="Q101" s="858"/>
      <c r="R101" s="822"/>
    </row>
    <row r="102" spans="1:19" hidden="1" x14ac:dyDescent="0.2">
      <c r="A102" s="797"/>
      <c r="B102" s="822"/>
      <c r="C102" s="858"/>
      <c r="D102" s="822"/>
      <c r="E102" s="858"/>
      <c r="F102" s="858"/>
      <c r="G102" s="858"/>
      <c r="H102" s="858"/>
      <c r="I102" s="858"/>
      <c r="J102" s="858"/>
      <c r="K102" s="858"/>
      <c r="L102" s="858"/>
      <c r="M102" s="858"/>
      <c r="N102" s="858"/>
      <c r="O102" s="858"/>
      <c r="P102" s="858"/>
      <c r="Q102" s="858"/>
      <c r="R102" s="822"/>
    </row>
    <row r="103" spans="1:19" hidden="1" x14ac:dyDescent="0.2">
      <c r="A103" s="822"/>
      <c r="B103" s="822"/>
      <c r="C103" s="858"/>
      <c r="D103" s="822"/>
      <c r="E103" s="858"/>
      <c r="F103" s="858"/>
      <c r="G103" s="858"/>
      <c r="H103" s="858"/>
      <c r="I103" s="858"/>
      <c r="J103" s="858"/>
      <c r="K103" s="858"/>
      <c r="L103" s="858"/>
      <c r="M103" s="858"/>
      <c r="N103" s="858"/>
      <c r="O103" s="858"/>
      <c r="P103" s="858"/>
      <c r="Q103" s="858"/>
      <c r="R103" s="822"/>
      <c r="S103" s="822"/>
    </row>
    <row r="104" spans="1:19" ht="22" hidden="1" x14ac:dyDescent="0.25">
      <c r="A104" s="823" t="s">
        <v>186</v>
      </c>
      <c r="B104" s="824"/>
      <c r="C104" s="858"/>
      <c r="D104" s="822"/>
      <c r="E104" s="858"/>
      <c r="F104" s="858"/>
      <c r="G104" s="858"/>
      <c r="H104" s="858"/>
      <c r="I104" s="858"/>
      <c r="J104" s="858"/>
      <c r="K104" s="858"/>
      <c r="L104" s="858"/>
      <c r="M104" s="858"/>
      <c r="N104" s="858"/>
      <c r="O104" s="858"/>
      <c r="P104" s="858"/>
      <c r="Q104" s="858"/>
      <c r="R104" s="822"/>
      <c r="S104" s="822"/>
    </row>
    <row r="105" spans="1:19" ht="14.25" hidden="1" customHeight="1" x14ac:dyDescent="0.2">
      <c r="A105" s="1035" t="s">
        <v>378</v>
      </c>
      <c r="B105" s="1035"/>
      <c r="C105" s="1035"/>
      <c r="D105" s="1035"/>
      <c r="E105" s="1035"/>
      <c r="F105" s="1035"/>
      <c r="G105" s="1035"/>
      <c r="H105" s="1035"/>
      <c r="I105" s="1035"/>
      <c r="J105" s="1035"/>
      <c r="K105" s="1035"/>
      <c r="L105" s="1035"/>
      <c r="M105" s="1035"/>
      <c r="N105" s="1035"/>
      <c r="O105" s="1035"/>
      <c r="P105" s="1035"/>
      <c r="Q105" s="1035"/>
      <c r="R105" s="1035"/>
      <c r="S105" s="822"/>
    </row>
    <row r="106" spans="1:19" hidden="1" x14ac:dyDescent="0.2">
      <c r="A106" s="1035"/>
      <c r="B106" s="1035"/>
      <c r="C106" s="1035"/>
      <c r="D106" s="1035"/>
      <c r="E106" s="1035"/>
      <c r="F106" s="1035"/>
      <c r="G106" s="1035"/>
      <c r="H106" s="1035"/>
      <c r="I106" s="1035"/>
      <c r="J106" s="1035"/>
      <c r="K106" s="1035"/>
      <c r="L106" s="1035"/>
      <c r="M106" s="1035"/>
      <c r="N106" s="1035"/>
      <c r="O106" s="1035"/>
      <c r="P106" s="1035"/>
      <c r="Q106" s="1035"/>
      <c r="R106" s="1035"/>
      <c r="S106" s="822"/>
    </row>
    <row r="107" spans="1:19" hidden="1" x14ac:dyDescent="0.2">
      <c r="A107" s="1035"/>
      <c r="B107" s="1035"/>
      <c r="C107" s="1035"/>
      <c r="D107" s="1035"/>
      <c r="E107" s="1035"/>
      <c r="F107" s="1035"/>
      <c r="G107" s="1035"/>
      <c r="H107" s="1035"/>
      <c r="I107" s="1035"/>
      <c r="J107" s="1035"/>
      <c r="K107" s="1035"/>
      <c r="L107" s="1035"/>
      <c r="M107" s="1035"/>
      <c r="N107" s="1035"/>
      <c r="O107" s="1035"/>
      <c r="P107" s="1035"/>
      <c r="Q107" s="1035"/>
      <c r="R107" s="1035"/>
      <c r="S107" s="822"/>
    </row>
    <row r="108" spans="1:19" ht="14.25" hidden="1" customHeight="1" x14ac:dyDescent="0.2">
      <c r="A108" s="1035" t="s">
        <v>379</v>
      </c>
      <c r="B108" s="1035"/>
      <c r="C108" s="1035"/>
      <c r="D108" s="1035"/>
      <c r="E108" s="1035"/>
      <c r="F108" s="1035"/>
      <c r="G108" s="1035"/>
      <c r="H108" s="1035"/>
      <c r="I108" s="1035"/>
      <c r="J108" s="1035"/>
      <c r="K108" s="1035"/>
      <c r="L108" s="1035"/>
      <c r="M108" s="1035"/>
      <c r="N108" s="1035"/>
      <c r="O108" s="1035"/>
      <c r="P108" s="1035"/>
      <c r="Q108" s="1035"/>
      <c r="R108" s="1035"/>
      <c r="S108" s="822"/>
    </row>
    <row r="109" spans="1:19" hidden="1" x14ac:dyDescent="0.2">
      <c r="A109" s="1035"/>
      <c r="B109" s="1035"/>
      <c r="C109" s="1035"/>
      <c r="D109" s="1035"/>
      <c r="E109" s="1035"/>
      <c r="F109" s="1035"/>
      <c r="G109" s="1035"/>
      <c r="H109" s="1035"/>
      <c r="I109" s="1035"/>
      <c r="J109" s="1035"/>
      <c r="K109" s="1035"/>
      <c r="L109" s="1035"/>
      <c r="M109" s="1035"/>
      <c r="N109" s="1035"/>
      <c r="O109" s="1035"/>
      <c r="P109" s="1035"/>
      <c r="Q109" s="1035"/>
      <c r="R109" s="1035"/>
      <c r="S109" s="822"/>
    </row>
    <row r="110" spans="1:19" hidden="1" x14ac:dyDescent="0.2">
      <c r="A110" s="1035"/>
      <c r="B110" s="1035"/>
      <c r="C110" s="1035"/>
      <c r="D110" s="1035"/>
      <c r="E110" s="1035"/>
      <c r="F110" s="1035"/>
      <c r="G110" s="1035"/>
      <c r="H110" s="1035"/>
      <c r="I110" s="1035"/>
      <c r="J110" s="1035"/>
      <c r="K110" s="1035"/>
      <c r="L110" s="1035"/>
      <c r="M110" s="1035"/>
      <c r="N110" s="1035"/>
      <c r="O110" s="1035"/>
      <c r="P110" s="1035"/>
      <c r="Q110" s="1035"/>
      <c r="R110" s="1035"/>
      <c r="S110" s="822"/>
    </row>
    <row r="111" spans="1:19" hidden="1" x14ac:dyDescent="0.2">
      <c r="A111" s="1035"/>
      <c r="B111" s="1035"/>
      <c r="C111" s="1035"/>
      <c r="D111" s="1035"/>
      <c r="E111" s="1035"/>
      <c r="F111" s="1035"/>
      <c r="G111" s="1035"/>
      <c r="H111" s="1035"/>
      <c r="I111" s="1035"/>
      <c r="J111" s="1035"/>
      <c r="K111" s="1035"/>
      <c r="L111" s="1035"/>
      <c r="M111" s="1035"/>
      <c r="N111" s="1035"/>
      <c r="O111" s="1035"/>
      <c r="P111" s="1035"/>
      <c r="Q111" s="1035"/>
      <c r="R111" s="1035"/>
      <c r="S111" s="822"/>
    </row>
    <row r="112" spans="1:19" ht="14.25" hidden="1" customHeight="1" x14ac:dyDescent="0.2">
      <c r="A112" s="1035" t="s">
        <v>380</v>
      </c>
      <c r="B112" s="1035"/>
      <c r="C112" s="1035"/>
      <c r="D112" s="1035"/>
      <c r="E112" s="1035"/>
      <c r="F112" s="1035"/>
      <c r="G112" s="1035"/>
      <c r="H112" s="1035"/>
      <c r="I112" s="1035"/>
      <c r="J112" s="1035"/>
      <c r="K112" s="1035"/>
      <c r="L112" s="1035"/>
      <c r="M112" s="1035"/>
      <c r="N112" s="1035"/>
      <c r="O112" s="1035"/>
      <c r="P112" s="1035"/>
      <c r="Q112" s="1035"/>
      <c r="R112" s="1035"/>
      <c r="S112" s="822"/>
    </row>
    <row r="113" spans="1:19" hidden="1" x14ac:dyDescent="0.2">
      <c r="A113" s="1035"/>
      <c r="B113" s="1035"/>
      <c r="C113" s="1035"/>
      <c r="D113" s="1035"/>
      <c r="E113" s="1035"/>
      <c r="F113" s="1035"/>
      <c r="G113" s="1035"/>
      <c r="H113" s="1035"/>
      <c r="I113" s="1035"/>
      <c r="J113" s="1035"/>
      <c r="K113" s="1035"/>
      <c r="L113" s="1035"/>
      <c r="M113" s="1035"/>
      <c r="N113" s="1035"/>
      <c r="O113" s="1035"/>
      <c r="P113" s="1035"/>
      <c r="Q113" s="1035"/>
      <c r="R113" s="1035"/>
      <c r="S113" s="822"/>
    </row>
    <row r="114" spans="1:19" hidden="1" x14ac:dyDescent="0.2">
      <c r="A114" s="1035"/>
      <c r="B114" s="1035"/>
      <c r="C114" s="1035"/>
      <c r="D114" s="1035"/>
      <c r="E114" s="1035"/>
      <c r="F114" s="1035"/>
      <c r="G114" s="1035"/>
      <c r="H114" s="1035"/>
      <c r="I114" s="1035"/>
      <c r="J114" s="1035"/>
      <c r="K114" s="1035"/>
      <c r="L114" s="1035"/>
      <c r="M114" s="1035"/>
      <c r="N114" s="1035"/>
      <c r="O114" s="1035"/>
      <c r="P114" s="1035"/>
      <c r="Q114" s="1035"/>
      <c r="R114" s="1035"/>
      <c r="S114" s="822"/>
    </row>
    <row r="115" spans="1:19" ht="14.25" hidden="1" customHeight="1" x14ac:dyDescent="0.2">
      <c r="A115" s="1035" t="s">
        <v>381</v>
      </c>
      <c r="B115" s="1035"/>
      <c r="C115" s="1035"/>
      <c r="D115" s="1035"/>
      <c r="E115" s="1035"/>
      <c r="F115" s="1035"/>
      <c r="G115" s="1035"/>
      <c r="H115" s="1035"/>
      <c r="I115" s="1035"/>
      <c r="J115" s="1035"/>
      <c r="K115" s="1035"/>
      <c r="L115" s="1035"/>
      <c r="M115" s="1035"/>
      <c r="N115" s="1035"/>
      <c r="O115" s="1035"/>
      <c r="P115" s="1035"/>
      <c r="Q115" s="1035"/>
      <c r="R115" s="1035"/>
      <c r="S115" s="822"/>
    </row>
    <row r="116" spans="1:19" hidden="1" x14ac:dyDescent="0.2">
      <c r="A116" s="1035"/>
      <c r="B116" s="1035"/>
      <c r="C116" s="1035"/>
      <c r="D116" s="1035"/>
      <c r="E116" s="1035"/>
      <c r="F116" s="1035"/>
      <c r="G116" s="1035"/>
      <c r="H116" s="1035"/>
      <c r="I116" s="1035"/>
      <c r="J116" s="1035"/>
      <c r="K116" s="1035"/>
      <c r="L116" s="1035"/>
      <c r="M116" s="1035"/>
      <c r="N116" s="1035"/>
      <c r="O116" s="1035"/>
      <c r="P116" s="1035"/>
      <c r="Q116" s="1035"/>
      <c r="R116" s="1035"/>
      <c r="S116" s="822"/>
    </row>
    <row r="117" spans="1:19" hidden="1" x14ac:dyDescent="0.2">
      <c r="A117" s="1035"/>
      <c r="B117" s="1035"/>
      <c r="C117" s="1035"/>
      <c r="D117" s="1035"/>
      <c r="E117" s="1035"/>
      <c r="F117" s="1035"/>
      <c r="G117" s="1035"/>
      <c r="H117" s="1035"/>
      <c r="I117" s="1035"/>
      <c r="J117" s="1035"/>
      <c r="K117" s="1035"/>
      <c r="L117" s="1035"/>
      <c r="M117" s="1035"/>
      <c r="N117" s="1035"/>
      <c r="O117" s="1035"/>
      <c r="P117" s="1035"/>
      <c r="Q117" s="1035"/>
      <c r="R117" s="1035"/>
      <c r="S117" s="822"/>
    </row>
    <row r="118" spans="1:19" hidden="1" x14ac:dyDescent="0.2">
      <c r="A118" s="1035"/>
      <c r="B118" s="1035"/>
      <c r="C118" s="1035"/>
      <c r="D118" s="1035"/>
      <c r="E118" s="1035"/>
      <c r="F118" s="1035"/>
      <c r="G118" s="1035"/>
      <c r="H118" s="1035"/>
      <c r="I118" s="1035"/>
      <c r="J118" s="1035"/>
      <c r="K118" s="1035"/>
      <c r="L118" s="1035"/>
      <c r="M118" s="1035"/>
      <c r="N118" s="1035"/>
      <c r="O118" s="1035"/>
      <c r="P118" s="1035"/>
      <c r="Q118" s="1035"/>
      <c r="R118" s="1035"/>
      <c r="S118" s="822"/>
    </row>
    <row r="119" spans="1:19" hidden="1" x14ac:dyDescent="0.2">
      <c r="A119" s="1035"/>
      <c r="B119" s="1035"/>
      <c r="C119" s="1035"/>
      <c r="D119" s="1035"/>
      <c r="E119" s="1035"/>
      <c r="F119" s="1035"/>
      <c r="G119" s="1035"/>
      <c r="H119" s="1035"/>
      <c r="I119" s="1035"/>
      <c r="J119" s="1035"/>
      <c r="K119" s="1035"/>
      <c r="L119" s="1035"/>
      <c r="M119" s="1035"/>
      <c r="N119" s="1035"/>
      <c r="O119" s="1035"/>
      <c r="P119" s="1035"/>
      <c r="Q119" s="1035"/>
      <c r="R119" s="1035"/>
      <c r="S119" s="822"/>
    </row>
    <row r="120" spans="1:19" hidden="1" x14ac:dyDescent="0.2">
      <c r="A120" s="1035"/>
      <c r="B120" s="1035"/>
      <c r="C120" s="1035"/>
      <c r="D120" s="1035"/>
      <c r="E120" s="1035"/>
      <c r="F120" s="1035"/>
      <c r="G120" s="1035"/>
      <c r="H120" s="1035"/>
      <c r="I120" s="1035"/>
      <c r="J120" s="1035"/>
      <c r="K120" s="1035"/>
      <c r="L120" s="1035"/>
      <c r="M120" s="1035"/>
      <c r="N120" s="1035"/>
      <c r="O120" s="1035"/>
      <c r="P120" s="1035"/>
      <c r="Q120" s="1035"/>
      <c r="R120" s="1035"/>
      <c r="S120" s="822"/>
    </row>
    <row r="121" spans="1:19" hidden="1" x14ac:dyDescent="0.2">
      <c r="A121" s="1035"/>
      <c r="B121" s="1035"/>
      <c r="C121" s="1035"/>
      <c r="D121" s="1035"/>
      <c r="E121" s="1035"/>
      <c r="F121" s="1035"/>
      <c r="G121" s="1035"/>
      <c r="H121" s="1035"/>
      <c r="I121" s="1035"/>
      <c r="J121" s="1035"/>
      <c r="K121" s="1035"/>
      <c r="L121" s="1035"/>
      <c r="M121" s="1035"/>
      <c r="N121" s="1035"/>
      <c r="O121" s="1035"/>
      <c r="P121" s="1035"/>
      <c r="Q121" s="1035"/>
      <c r="R121" s="1035"/>
      <c r="S121" s="822"/>
    </row>
    <row r="122" spans="1:19" hidden="1" x14ac:dyDescent="0.2">
      <c r="A122" s="1035"/>
      <c r="B122" s="1035"/>
      <c r="C122" s="1035"/>
      <c r="D122" s="1035"/>
      <c r="E122" s="1035"/>
      <c r="F122" s="1035"/>
      <c r="G122" s="1035"/>
      <c r="H122" s="1035"/>
      <c r="I122" s="1035"/>
      <c r="J122" s="1035"/>
      <c r="K122" s="1035"/>
      <c r="L122" s="1035"/>
      <c r="M122" s="1035"/>
      <c r="N122" s="1035"/>
      <c r="O122" s="1035"/>
      <c r="P122" s="1035"/>
      <c r="Q122" s="1035"/>
      <c r="R122" s="1035"/>
      <c r="S122" s="822"/>
    </row>
    <row r="123" spans="1:19" hidden="1" x14ac:dyDescent="0.2">
      <c r="A123" s="1035"/>
      <c r="B123" s="1035"/>
      <c r="C123" s="1035"/>
      <c r="D123" s="1035"/>
      <c r="E123" s="1035"/>
      <c r="F123" s="1035"/>
      <c r="G123" s="1035"/>
      <c r="H123" s="1035"/>
      <c r="I123" s="1035"/>
      <c r="J123" s="1035"/>
      <c r="K123" s="1035"/>
      <c r="L123" s="1035"/>
      <c r="M123" s="1035"/>
      <c r="N123" s="1035"/>
      <c r="O123" s="1035"/>
      <c r="P123" s="1035"/>
      <c r="Q123" s="1035"/>
      <c r="R123" s="1035"/>
      <c r="S123" s="822"/>
    </row>
    <row r="124" spans="1:19" ht="14.25" hidden="1" customHeight="1" x14ac:dyDescent="0.2">
      <c r="A124" s="1035" t="s">
        <v>382</v>
      </c>
      <c r="B124" s="1035"/>
      <c r="C124" s="1035"/>
      <c r="D124" s="1035"/>
      <c r="E124" s="1035"/>
      <c r="F124" s="1035"/>
      <c r="G124" s="1035"/>
      <c r="H124" s="1035"/>
      <c r="I124" s="1035"/>
      <c r="J124" s="1035"/>
      <c r="K124" s="1035"/>
      <c r="L124" s="1035"/>
      <c r="M124" s="1035"/>
      <c r="N124" s="1035"/>
      <c r="O124" s="1035"/>
      <c r="P124" s="1035"/>
      <c r="Q124" s="1035"/>
      <c r="R124" s="1035"/>
      <c r="S124" s="822"/>
    </row>
    <row r="125" spans="1:19" hidden="1" x14ac:dyDescent="0.2">
      <c r="A125" s="1035"/>
      <c r="B125" s="1035"/>
      <c r="C125" s="1035"/>
      <c r="D125" s="1035"/>
      <c r="E125" s="1035"/>
      <c r="F125" s="1035"/>
      <c r="G125" s="1035"/>
      <c r="H125" s="1035"/>
      <c r="I125" s="1035"/>
      <c r="J125" s="1035"/>
      <c r="K125" s="1035"/>
      <c r="L125" s="1035"/>
      <c r="M125" s="1035"/>
      <c r="N125" s="1035"/>
      <c r="O125" s="1035"/>
      <c r="P125" s="1035"/>
      <c r="Q125" s="1035"/>
      <c r="R125" s="1035"/>
      <c r="S125" s="822"/>
    </row>
    <row r="126" spans="1:19" hidden="1" x14ac:dyDescent="0.2">
      <c r="A126" s="1035"/>
      <c r="B126" s="1035"/>
      <c r="C126" s="1035"/>
      <c r="D126" s="1035"/>
      <c r="E126" s="1035"/>
      <c r="F126" s="1035"/>
      <c r="G126" s="1035"/>
      <c r="H126" s="1035"/>
      <c r="I126" s="1035"/>
      <c r="J126" s="1035"/>
      <c r="K126" s="1035"/>
      <c r="L126" s="1035"/>
      <c r="M126" s="1035"/>
      <c r="N126" s="1035"/>
      <c r="O126" s="1035"/>
      <c r="P126" s="1035"/>
      <c r="Q126" s="1035"/>
      <c r="R126" s="1035"/>
      <c r="S126" s="822"/>
    </row>
    <row r="127" spans="1:19" hidden="1" x14ac:dyDescent="0.2">
      <c r="A127" s="1035"/>
      <c r="B127" s="1035"/>
      <c r="C127" s="1035"/>
      <c r="D127" s="1035"/>
      <c r="E127" s="1035"/>
      <c r="F127" s="1035"/>
      <c r="G127" s="1035"/>
      <c r="H127" s="1035"/>
      <c r="I127" s="1035"/>
      <c r="J127" s="1035"/>
      <c r="K127" s="1035"/>
      <c r="L127" s="1035"/>
      <c r="M127" s="1035"/>
      <c r="N127" s="1035"/>
      <c r="O127" s="1035"/>
      <c r="P127" s="1035"/>
      <c r="Q127" s="1035"/>
      <c r="R127" s="1035"/>
      <c r="S127" s="822"/>
    </row>
    <row r="128" spans="1:19" ht="14.25" hidden="1" customHeight="1" x14ac:dyDescent="0.2">
      <c r="A128" s="1035" t="s">
        <v>383</v>
      </c>
      <c r="B128" s="1035"/>
      <c r="C128" s="1035"/>
      <c r="D128" s="1035"/>
      <c r="E128" s="1035"/>
      <c r="F128" s="1035"/>
      <c r="G128" s="1035"/>
      <c r="H128" s="1035"/>
      <c r="I128" s="1035"/>
      <c r="J128" s="1035"/>
      <c r="K128" s="1035"/>
      <c r="L128" s="1035"/>
      <c r="M128" s="1035"/>
      <c r="N128" s="1035"/>
      <c r="O128" s="1035"/>
      <c r="P128" s="1035"/>
      <c r="Q128" s="1035"/>
      <c r="R128" s="1035"/>
      <c r="S128" s="822"/>
    </row>
    <row r="129" spans="1:19" hidden="1" x14ac:dyDescent="0.2">
      <c r="A129" s="1035"/>
      <c r="B129" s="1035"/>
      <c r="C129" s="1035"/>
      <c r="D129" s="1035"/>
      <c r="E129" s="1035"/>
      <c r="F129" s="1035"/>
      <c r="G129" s="1035"/>
      <c r="H129" s="1035"/>
      <c r="I129" s="1035"/>
      <c r="J129" s="1035"/>
      <c r="K129" s="1035"/>
      <c r="L129" s="1035"/>
      <c r="M129" s="1035"/>
      <c r="N129" s="1035"/>
      <c r="O129" s="1035"/>
      <c r="P129" s="1035"/>
      <c r="Q129" s="1035"/>
      <c r="R129" s="1035"/>
      <c r="S129" s="822"/>
    </row>
    <row r="130" spans="1:19" hidden="1" x14ac:dyDescent="0.2">
      <c r="A130" s="1035"/>
      <c r="B130" s="1035"/>
      <c r="C130" s="1035"/>
      <c r="D130" s="1035"/>
      <c r="E130" s="1035"/>
      <c r="F130" s="1035"/>
      <c r="G130" s="1035"/>
      <c r="H130" s="1035"/>
      <c r="I130" s="1035"/>
      <c r="J130" s="1035"/>
      <c r="K130" s="1035"/>
      <c r="L130" s="1035"/>
      <c r="M130" s="1035"/>
      <c r="N130" s="1035"/>
      <c r="O130" s="1035"/>
      <c r="P130" s="1035"/>
      <c r="Q130" s="1035"/>
      <c r="R130" s="1035"/>
      <c r="S130" s="822"/>
    </row>
    <row r="131" spans="1:19" hidden="1" x14ac:dyDescent="0.2">
      <c r="A131" s="1035"/>
      <c r="B131" s="1035"/>
      <c r="C131" s="1035"/>
      <c r="D131" s="1035"/>
      <c r="E131" s="1035"/>
      <c r="F131" s="1035"/>
      <c r="G131" s="1035"/>
      <c r="H131" s="1035"/>
      <c r="I131" s="1035"/>
      <c r="J131" s="1035"/>
      <c r="K131" s="1035"/>
      <c r="L131" s="1035"/>
      <c r="M131" s="1035"/>
      <c r="N131" s="1035"/>
      <c r="O131" s="1035"/>
      <c r="P131" s="1035"/>
      <c r="Q131" s="1035"/>
      <c r="R131" s="1035"/>
      <c r="S131" s="822"/>
    </row>
    <row r="132" spans="1:19" ht="14.25" hidden="1" customHeight="1" x14ac:dyDescent="0.2">
      <c r="A132" s="1035" t="s">
        <v>384</v>
      </c>
      <c r="B132" s="1035"/>
      <c r="C132" s="1035"/>
      <c r="D132" s="1035"/>
      <c r="E132" s="1035"/>
      <c r="F132" s="1035"/>
      <c r="G132" s="1035"/>
      <c r="H132" s="1035"/>
      <c r="I132" s="1035"/>
      <c r="J132" s="1035"/>
      <c r="K132" s="1035"/>
      <c r="L132" s="1035"/>
      <c r="M132" s="1035"/>
      <c r="N132" s="1035"/>
      <c r="O132" s="1035"/>
      <c r="P132" s="1035"/>
      <c r="Q132" s="1035"/>
      <c r="R132" s="1035"/>
      <c r="S132" s="822"/>
    </row>
    <row r="133" spans="1:19" hidden="1" x14ac:dyDescent="0.2">
      <c r="A133" s="1035"/>
      <c r="B133" s="1035"/>
      <c r="C133" s="1035"/>
      <c r="D133" s="1035"/>
      <c r="E133" s="1035"/>
      <c r="F133" s="1035"/>
      <c r="G133" s="1035"/>
      <c r="H133" s="1035"/>
      <c r="I133" s="1035"/>
      <c r="J133" s="1035"/>
      <c r="K133" s="1035"/>
      <c r="L133" s="1035"/>
      <c r="M133" s="1035"/>
      <c r="N133" s="1035"/>
      <c r="O133" s="1035"/>
      <c r="P133" s="1035"/>
      <c r="Q133" s="1035"/>
      <c r="R133" s="1035"/>
      <c r="S133" s="822"/>
    </row>
    <row r="134" spans="1:19" hidden="1" x14ac:dyDescent="0.2">
      <c r="A134" s="1035"/>
      <c r="B134" s="1035"/>
      <c r="C134" s="1035"/>
      <c r="D134" s="1035"/>
      <c r="E134" s="1035"/>
      <c r="F134" s="1035"/>
      <c r="G134" s="1035"/>
      <c r="H134" s="1035"/>
      <c r="I134" s="1035"/>
      <c r="J134" s="1035"/>
      <c r="K134" s="1035"/>
      <c r="L134" s="1035"/>
      <c r="M134" s="1035"/>
      <c r="N134" s="1035"/>
      <c r="O134" s="1035"/>
      <c r="P134" s="1035"/>
      <c r="Q134" s="1035"/>
      <c r="R134" s="1035"/>
      <c r="S134" s="822"/>
    </row>
    <row r="135" spans="1:19" ht="14.25" hidden="1" customHeight="1" x14ac:dyDescent="0.2">
      <c r="A135" s="1035" t="s">
        <v>385</v>
      </c>
      <c r="B135" s="1035"/>
      <c r="C135" s="1035"/>
      <c r="D135" s="1035"/>
      <c r="E135" s="1035"/>
      <c r="F135" s="1035"/>
      <c r="G135" s="1035"/>
      <c r="H135" s="1035"/>
      <c r="I135" s="1035"/>
      <c r="J135" s="1035"/>
      <c r="K135" s="1035"/>
      <c r="L135" s="1035"/>
      <c r="M135" s="1035"/>
      <c r="N135" s="1035"/>
      <c r="O135" s="1035"/>
      <c r="P135" s="1035"/>
      <c r="Q135" s="1035"/>
      <c r="R135" s="1035"/>
      <c r="S135" s="822"/>
    </row>
    <row r="136" spans="1:19" hidden="1" x14ac:dyDescent="0.2">
      <c r="A136" s="1035"/>
      <c r="B136" s="1035"/>
      <c r="C136" s="1035"/>
      <c r="D136" s="1035"/>
      <c r="E136" s="1035"/>
      <c r="F136" s="1035"/>
      <c r="G136" s="1035"/>
      <c r="H136" s="1035"/>
      <c r="I136" s="1035"/>
      <c r="J136" s="1035"/>
      <c r="K136" s="1035"/>
      <c r="L136" s="1035"/>
      <c r="M136" s="1035"/>
      <c r="N136" s="1035"/>
      <c r="O136" s="1035"/>
      <c r="P136" s="1035"/>
      <c r="Q136" s="1035"/>
      <c r="R136" s="1035"/>
      <c r="S136" s="822"/>
    </row>
    <row r="137" spans="1:19" hidden="1" x14ac:dyDescent="0.2">
      <c r="A137" s="1035"/>
      <c r="B137" s="1035"/>
      <c r="C137" s="1035"/>
      <c r="D137" s="1035"/>
      <c r="E137" s="1035"/>
      <c r="F137" s="1035"/>
      <c r="G137" s="1035"/>
      <c r="H137" s="1035"/>
      <c r="I137" s="1035"/>
      <c r="J137" s="1035"/>
      <c r="K137" s="1035"/>
      <c r="L137" s="1035"/>
      <c r="M137" s="1035"/>
      <c r="N137" s="1035"/>
      <c r="O137" s="1035"/>
      <c r="P137" s="1035"/>
      <c r="Q137" s="1035"/>
      <c r="R137" s="1035"/>
      <c r="S137" s="822"/>
    </row>
    <row r="138" spans="1:19" hidden="1" x14ac:dyDescent="0.2">
      <c r="A138" s="1035"/>
      <c r="B138" s="1035"/>
      <c r="C138" s="1035"/>
      <c r="D138" s="1035"/>
      <c r="E138" s="1035"/>
      <c r="F138" s="1035"/>
      <c r="G138" s="1035"/>
      <c r="H138" s="1035"/>
      <c r="I138" s="1035"/>
      <c r="J138" s="1035"/>
      <c r="K138" s="1035"/>
      <c r="L138" s="1035"/>
      <c r="M138" s="1035"/>
      <c r="N138" s="1035"/>
      <c r="O138" s="1035"/>
      <c r="P138" s="1035"/>
      <c r="Q138" s="1035"/>
      <c r="R138" s="1035"/>
      <c r="S138" s="822"/>
    </row>
    <row r="139" spans="1:19" ht="14.25" hidden="1" customHeight="1" x14ac:dyDescent="0.2">
      <c r="A139" s="1035" t="s">
        <v>386</v>
      </c>
      <c r="B139" s="1035"/>
      <c r="C139" s="1035"/>
      <c r="D139" s="1035"/>
      <c r="E139" s="1035"/>
      <c r="F139" s="1035"/>
      <c r="G139" s="1035"/>
      <c r="H139" s="1035"/>
      <c r="I139" s="1035"/>
      <c r="J139" s="1035"/>
      <c r="K139" s="1035"/>
      <c r="L139" s="1035"/>
      <c r="M139" s="1035"/>
      <c r="N139" s="1035"/>
      <c r="O139" s="1035"/>
      <c r="P139" s="1035"/>
      <c r="Q139" s="1035"/>
      <c r="R139" s="1035"/>
      <c r="S139" s="822"/>
    </row>
    <row r="140" spans="1:19" hidden="1" x14ac:dyDescent="0.2">
      <c r="A140" s="1035"/>
      <c r="B140" s="1035"/>
      <c r="C140" s="1035"/>
      <c r="D140" s="1035"/>
      <c r="E140" s="1035"/>
      <c r="F140" s="1035"/>
      <c r="G140" s="1035"/>
      <c r="H140" s="1035"/>
      <c r="I140" s="1035"/>
      <c r="J140" s="1035"/>
      <c r="K140" s="1035"/>
      <c r="L140" s="1035"/>
      <c r="M140" s="1035"/>
      <c r="N140" s="1035"/>
      <c r="O140" s="1035"/>
      <c r="P140" s="1035"/>
      <c r="Q140" s="1035"/>
      <c r="R140" s="1035"/>
      <c r="S140" s="822"/>
    </row>
    <row r="141" spans="1:19" hidden="1" x14ac:dyDescent="0.2">
      <c r="A141" s="822"/>
      <c r="C141" s="208"/>
      <c r="D141" s="825"/>
      <c r="E141" s="825"/>
    </row>
    <row r="142" spans="1:19" hidden="1" x14ac:dyDescent="0.2">
      <c r="A142" s="859" t="s">
        <v>196</v>
      </c>
      <c r="D142" s="859" t="s">
        <v>196</v>
      </c>
      <c r="E142" s="861"/>
      <c r="F142" s="838"/>
      <c r="G142" s="838"/>
      <c r="H142" s="838"/>
      <c r="I142" s="838"/>
      <c r="J142" s="838"/>
      <c r="K142" s="838"/>
      <c r="L142" s="858"/>
      <c r="M142" s="858"/>
      <c r="N142" s="858"/>
      <c r="O142" s="858"/>
      <c r="P142" s="858"/>
      <c r="Q142" s="858"/>
      <c r="R142" s="822"/>
      <c r="S142" s="822"/>
    </row>
    <row r="143" spans="1:19" hidden="1" x14ac:dyDescent="0.2">
      <c r="A143" s="826" t="s">
        <v>197</v>
      </c>
      <c r="D143" s="826" t="s">
        <v>198</v>
      </c>
      <c r="E143" s="826"/>
      <c r="F143" s="827"/>
      <c r="G143" s="827"/>
      <c r="H143" s="827"/>
      <c r="I143" s="827"/>
      <c r="J143" s="827"/>
      <c r="K143" s="827"/>
      <c r="L143" s="858"/>
      <c r="M143" s="858"/>
      <c r="N143" s="858"/>
      <c r="O143" s="858"/>
      <c r="P143" s="858"/>
      <c r="Q143" s="858"/>
      <c r="R143" s="822"/>
      <c r="S143" s="822"/>
    </row>
    <row r="144" spans="1:19" hidden="1" x14ac:dyDescent="0.2">
      <c r="A144" s="822"/>
      <c r="B144" s="822"/>
      <c r="L144" s="858"/>
      <c r="M144" s="858"/>
      <c r="N144" s="858"/>
      <c r="O144" s="858"/>
      <c r="P144" s="858"/>
      <c r="Q144" s="858"/>
      <c r="R144" s="822"/>
      <c r="S144" s="822"/>
    </row>
    <row r="145" spans="1:19" hidden="1" x14ac:dyDescent="0.2">
      <c r="A145" s="822"/>
      <c r="B145" s="822"/>
      <c r="L145" s="858"/>
      <c r="M145" s="858"/>
      <c r="N145" s="858"/>
      <c r="O145" s="858"/>
      <c r="P145" s="858"/>
      <c r="Q145" s="858"/>
      <c r="R145" s="822"/>
      <c r="S145" s="822"/>
    </row>
    <row r="146" spans="1:19" hidden="1" x14ac:dyDescent="0.2">
      <c r="A146" s="797"/>
      <c r="B146" s="822"/>
      <c r="L146" s="858"/>
      <c r="M146" s="858"/>
      <c r="N146" s="858"/>
      <c r="O146" s="858"/>
      <c r="P146" s="858"/>
      <c r="Q146" s="858"/>
      <c r="R146" s="822"/>
      <c r="S146" s="822"/>
    </row>
    <row r="147" spans="1:19" hidden="1" x14ac:dyDescent="0.2">
      <c r="A147" s="822"/>
      <c r="B147" s="822"/>
      <c r="L147" s="858"/>
      <c r="M147" s="858"/>
      <c r="N147" s="858"/>
      <c r="O147" s="858"/>
      <c r="P147" s="858"/>
      <c r="Q147" s="858"/>
      <c r="R147" s="822"/>
      <c r="S147" s="822"/>
    </row>
    <row r="148" spans="1:19" hidden="1" x14ac:dyDescent="0.2"/>
    <row r="149" spans="1:19" hidden="1" x14ac:dyDescent="0.2"/>
    <row r="150" spans="1:19" ht="14.25" hidden="1" customHeight="1" x14ac:dyDescent="0.2">
      <c r="A150" s="1036" t="s">
        <v>199</v>
      </c>
      <c r="B150" s="1036"/>
      <c r="C150" s="1036"/>
      <c r="D150" s="1036"/>
      <c r="E150" s="1036"/>
      <c r="F150" s="1036"/>
      <c r="G150" s="1036"/>
      <c r="H150" s="1036"/>
      <c r="I150" s="1036"/>
      <c r="J150" s="1036"/>
      <c r="K150" s="1036"/>
      <c r="L150" s="1036"/>
      <c r="M150" s="1036"/>
      <c r="N150" s="1036"/>
      <c r="O150" s="1036"/>
      <c r="P150" s="1036"/>
      <c r="Q150" s="1036"/>
      <c r="R150" s="1036"/>
    </row>
    <row r="151" spans="1:19" hidden="1" x14ac:dyDescent="0.2">
      <c r="A151" s="1036"/>
      <c r="B151" s="1036"/>
      <c r="C151" s="1036"/>
      <c r="D151" s="1036"/>
      <c r="E151" s="1036"/>
      <c r="F151" s="1036"/>
      <c r="G151" s="1036"/>
      <c r="H151" s="1036"/>
      <c r="I151" s="1036"/>
      <c r="J151" s="1036"/>
      <c r="K151" s="1036"/>
      <c r="L151" s="1036"/>
      <c r="M151" s="1036"/>
      <c r="N151" s="1036"/>
      <c r="O151" s="1036"/>
      <c r="P151" s="1036"/>
      <c r="Q151" s="1036"/>
      <c r="R151" s="1036"/>
    </row>
    <row r="152" spans="1:19" hidden="1" x14ac:dyDescent="0.2"/>
    <row r="153" spans="1:19" hidden="1" x14ac:dyDescent="0.2"/>
    <row r="154" spans="1:19" ht="14.25" hidden="1" customHeight="1" x14ac:dyDescent="0.2">
      <c r="A154" s="1036" t="s">
        <v>200</v>
      </c>
      <c r="B154" s="1036"/>
      <c r="C154" s="1036"/>
      <c r="D154" s="1036"/>
      <c r="E154" s="1036"/>
      <c r="F154" s="1036"/>
      <c r="G154" s="1036"/>
      <c r="H154" s="1036"/>
      <c r="I154" s="1036"/>
      <c r="J154" s="1036"/>
      <c r="K154" s="1036"/>
      <c r="L154" s="1036"/>
      <c r="M154" s="1036"/>
      <c r="N154" s="1036"/>
      <c r="O154" s="1036"/>
      <c r="P154" s="1036"/>
      <c r="Q154" s="1036"/>
      <c r="R154" s="1036"/>
    </row>
    <row r="155" spans="1:19" hidden="1" x14ac:dyDescent="0.2">
      <c r="A155" s="1036"/>
      <c r="B155" s="1036"/>
      <c r="C155" s="1036"/>
      <c r="D155" s="1036"/>
      <c r="E155" s="1036"/>
      <c r="F155" s="1036"/>
      <c r="G155" s="1036"/>
      <c r="H155" s="1036"/>
      <c r="I155" s="1036"/>
      <c r="J155" s="1036"/>
      <c r="K155" s="1036"/>
      <c r="L155" s="1036"/>
      <c r="M155" s="1036"/>
      <c r="N155" s="1036"/>
      <c r="O155" s="1036"/>
      <c r="P155" s="1036"/>
      <c r="Q155" s="1036"/>
      <c r="R155" s="1036"/>
    </row>
    <row r="156" spans="1:19" hidden="1" x14ac:dyDescent="0.2"/>
    <row r="157" spans="1:19" hidden="1" x14ac:dyDescent="0.2"/>
    <row r="158" spans="1:19" hidden="1" x14ac:dyDescent="0.2"/>
    <row r="159" spans="1:19" hidden="1" x14ac:dyDescent="0.2"/>
    <row r="160" spans="1:19" hidden="1" x14ac:dyDescent="0.2"/>
    <row r="161" spans="1:18" hidden="1" x14ac:dyDescent="0.2"/>
    <row r="162" spans="1:18" hidden="1" x14ac:dyDescent="0.2"/>
    <row r="163" spans="1:18" hidden="1" x14ac:dyDescent="0.2"/>
    <row r="167" spans="1:18" x14ac:dyDescent="0.2">
      <c r="R167" s="837"/>
    </row>
    <row r="168" spans="1:18" x14ac:dyDescent="0.2">
      <c r="C168" s="847"/>
      <c r="D168" s="828"/>
      <c r="E168" s="825"/>
      <c r="F168" s="860"/>
      <c r="G168" s="800"/>
      <c r="H168" s="800"/>
      <c r="M168" s="835"/>
      <c r="N168" s="835"/>
      <c r="O168" s="835"/>
      <c r="R168" s="836"/>
    </row>
    <row r="169" spans="1:18" ht="18" x14ac:dyDescent="0.2">
      <c r="A169" s="829" t="s">
        <v>201</v>
      </c>
      <c r="B169" s="830"/>
      <c r="C169" s="863"/>
      <c r="D169" s="829" t="s">
        <v>202</v>
      </c>
      <c r="E169" s="830"/>
      <c r="F169" s="862"/>
      <c r="G169" s="830"/>
      <c r="H169" s="830"/>
      <c r="I169" s="863"/>
      <c r="J169" s="863"/>
      <c r="K169" s="863"/>
      <c r="L169" s="863"/>
      <c r="M169" s="835"/>
      <c r="N169" s="835"/>
      <c r="O169" s="835"/>
      <c r="P169" s="863"/>
      <c r="Q169" s="863"/>
      <c r="R169" s="864"/>
    </row>
    <row r="170" spans="1:18" ht="24.75" customHeight="1" x14ac:dyDescent="0.2">
      <c r="A170" s="831"/>
      <c r="B170" s="832"/>
      <c r="C170" s="863"/>
      <c r="D170" s="831"/>
      <c r="E170" s="832"/>
      <c r="F170" s="863"/>
      <c r="G170" s="832"/>
      <c r="H170" s="863"/>
      <c r="I170" s="863"/>
      <c r="J170" s="863"/>
      <c r="K170" s="863"/>
      <c r="L170" s="863"/>
      <c r="M170" s="835"/>
      <c r="N170" s="835"/>
      <c r="O170" s="835"/>
      <c r="P170" s="863"/>
      <c r="Q170" s="863"/>
      <c r="R170" s="864"/>
    </row>
    <row r="171" spans="1:18" ht="18" x14ac:dyDescent="0.2">
      <c r="A171" s="1034">
        <f>+'2. Llenado de Supuestos'!E114</f>
        <v>0</v>
      </c>
      <c r="B171" s="1034"/>
      <c r="C171" s="863"/>
      <c r="D171" s="1034">
        <f>+'2. Llenado de Supuestos'!L114</f>
        <v>0</v>
      </c>
      <c r="E171" s="1034"/>
      <c r="F171" s="1034"/>
      <c r="G171" s="1034"/>
      <c r="H171" s="1034"/>
      <c r="I171" s="863"/>
      <c r="J171" s="863"/>
      <c r="K171" s="863"/>
      <c r="L171" s="863"/>
      <c r="M171" s="835"/>
      <c r="N171" s="835"/>
      <c r="O171" s="835"/>
      <c r="P171" s="863"/>
      <c r="Q171" s="863"/>
      <c r="R171" s="864"/>
    </row>
    <row r="172" spans="1:18" ht="18" x14ac:dyDescent="0.2">
      <c r="A172" s="833" t="s">
        <v>203</v>
      </c>
      <c r="B172" s="832"/>
      <c r="C172" s="863"/>
      <c r="D172" s="833" t="s">
        <v>204</v>
      </c>
      <c r="E172" s="832"/>
      <c r="F172" s="863"/>
      <c r="G172" s="832"/>
      <c r="H172" s="832"/>
      <c r="I172" s="863"/>
      <c r="J172" s="863"/>
      <c r="K172" s="863"/>
      <c r="L172" s="863"/>
      <c r="M172" s="835"/>
      <c r="N172" s="835"/>
      <c r="O172" s="835"/>
      <c r="P172" s="863"/>
      <c r="Q172" s="863"/>
      <c r="R172" s="864"/>
    </row>
    <row r="173" spans="1:18" x14ac:dyDescent="0.2">
      <c r="A173" s="834"/>
      <c r="C173" s="847"/>
      <c r="D173" s="847"/>
      <c r="M173" s="835"/>
      <c r="N173" s="835"/>
      <c r="O173" s="835"/>
    </row>
    <row r="174" spans="1:18" x14ac:dyDescent="0.2">
      <c r="C174" s="847"/>
      <c r="D174" s="847"/>
      <c r="M174" s="835"/>
      <c r="N174" s="835"/>
      <c r="O174" s="835"/>
    </row>
    <row r="175" spans="1:18" x14ac:dyDescent="0.2">
      <c r="C175" s="847"/>
      <c r="D175" s="847"/>
    </row>
    <row r="176" spans="1:18" x14ac:dyDescent="0.2">
      <c r="C176" s="847"/>
      <c r="D176" s="847"/>
    </row>
    <row r="177" spans="3:4" x14ac:dyDescent="0.2">
      <c r="C177" s="847"/>
      <c r="D177" s="847"/>
    </row>
    <row r="178" spans="3:4" x14ac:dyDescent="0.2">
      <c r="C178" s="847"/>
      <c r="D178" s="847"/>
    </row>
    <row r="179" spans="3:4" x14ac:dyDescent="0.2">
      <c r="C179" s="847"/>
      <c r="D179" s="847"/>
    </row>
    <row r="180" spans="3:4" x14ac:dyDescent="0.2">
      <c r="C180" s="847"/>
      <c r="D180" s="847"/>
    </row>
    <row r="181" spans="3:4" x14ac:dyDescent="0.2">
      <c r="C181" s="847"/>
      <c r="D181" s="847"/>
    </row>
    <row r="182" spans="3:4" x14ac:dyDescent="0.2">
      <c r="C182" s="847"/>
      <c r="D182" s="847"/>
    </row>
    <row r="198" spans="1:18" hidden="1" x14ac:dyDescent="0.2">
      <c r="A198" s="880">
        <v>2</v>
      </c>
      <c r="B198" s="883" t="s">
        <v>391</v>
      </c>
      <c r="C198" s="881"/>
      <c r="D198" s="881">
        <f>$C$26-C39</f>
        <v>0</v>
      </c>
      <c r="E198" s="881" t="e">
        <f>D198-D39</f>
        <v>#VALUE!</v>
      </c>
      <c r="F198" s="881" t="e">
        <f>IF(E198=0," ",E198-E39)</f>
        <v>#VALUE!</v>
      </c>
      <c r="G198" s="881" t="e">
        <f>IF(F198=0," ",F198-F39)</f>
        <v>#VALUE!</v>
      </c>
      <c r="H198" s="881" t="e">
        <f t="shared" ref="H198:Q198" si="31">IF(G198=0," ",G198-G39)</f>
        <v>#VALUE!</v>
      </c>
      <c r="I198" s="881" t="e">
        <f t="shared" si="31"/>
        <v>#VALUE!</v>
      </c>
      <c r="J198" s="881" t="e">
        <f t="shared" si="31"/>
        <v>#VALUE!</v>
      </c>
      <c r="K198" s="881" t="e">
        <f t="shared" si="31"/>
        <v>#VALUE!</v>
      </c>
      <c r="L198" s="881" t="e">
        <f t="shared" si="31"/>
        <v>#VALUE!</v>
      </c>
      <c r="M198" s="881" t="e">
        <f t="shared" si="31"/>
        <v>#VALUE!</v>
      </c>
      <c r="N198" s="881" t="e">
        <f t="shared" si="31"/>
        <v>#VALUE!</v>
      </c>
      <c r="O198" s="881" t="e">
        <f t="shared" si="31"/>
        <v>#VALUE!</v>
      </c>
      <c r="P198" s="881" t="e">
        <f t="shared" si="31"/>
        <v>#VALUE!</v>
      </c>
      <c r="Q198" s="881" t="e">
        <f t="shared" si="31"/>
        <v>#VALUE!</v>
      </c>
      <c r="R198" s="879"/>
    </row>
    <row r="199" spans="1:18" hidden="1" x14ac:dyDescent="0.2">
      <c r="A199" s="882">
        <v>1</v>
      </c>
      <c r="B199" s="883" t="s">
        <v>390</v>
      </c>
      <c r="C199" s="883"/>
      <c r="D199" s="883" t="str">
        <f>D26</f>
        <v xml:space="preserve"> </v>
      </c>
      <c r="E199" s="883" t="str">
        <f t="shared" ref="E199:Q199" si="32">E26</f>
        <v xml:space="preserve"> </v>
      </c>
      <c r="F199" s="883" t="str">
        <f t="shared" si="32"/>
        <v xml:space="preserve"> </v>
      </c>
      <c r="G199" s="883" t="str">
        <f t="shared" si="32"/>
        <v xml:space="preserve"> </v>
      </c>
      <c r="H199" s="883" t="str">
        <f t="shared" si="32"/>
        <v xml:space="preserve"> </v>
      </c>
      <c r="I199" s="883" t="str">
        <f t="shared" si="32"/>
        <v xml:space="preserve"> </v>
      </c>
      <c r="J199" s="883" t="str">
        <f t="shared" si="32"/>
        <v xml:space="preserve"> </v>
      </c>
      <c r="K199" s="883" t="str">
        <f t="shared" si="32"/>
        <v xml:space="preserve"> </v>
      </c>
      <c r="L199" s="883" t="str">
        <f t="shared" si="32"/>
        <v xml:space="preserve"> </v>
      </c>
      <c r="M199" s="883" t="str">
        <f t="shared" si="32"/>
        <v xml:space="preserve"> </v>
      </c>
      <c r="N199" s="883" t="str">
        <f t="shared" si="32"/>
        <v xml:space="preserve"> </v>
      </c>
      <c r="O199" s="883" t="str">
        <f t="shared" si="32"/>
        <v xml:space="preserve"> </v>
      </c>
      <c r="P199" s="883" t="str">
        <f t="shared" si="32"/>
        <v xml:space="preserve"> </v>
      </c>
      <c r="Q199" s="884" t="str">
        <f t="shared" si="32"/>
        <v xml:space="preserve"> </v>
      </c>
      <c r="R199" s="879"/>
    </row>
  </sheetData>
  <sheetProtection formatCells="0" formatColumns="0" formatRows="0" insertColumns="0" insertRows="0"/>
  <mergeCells count="17">
    <mergeCell ref="D8:L8"/>
    <mergeCell ref="D9:L9"/>
    <mergeCell ref="T9:V9"/>
    <mergeCell ref="D10:L10"/>
    <mergeCell ref="D171:H171"/>
    <mergeCell ref="A132:R134"/>
    <mergeCell ref="A105:R107"/>
    <mergeCell ref="A135:R138"/>
    <mergeCell ref="A139:R140"/>
    <mergeCell ref="A150:R151"/>
    <mergeCell ref="A154:R155"/>
    <mergeCell ref="A108:R111"/>
    <mergeCell ref="A112:R114"/>
    <mergeCell ref="A115:R123"/>
    <mergeCell ref="A124:R127"/>
    <mergeCell ref="A128:R131"/>
    <mergeCell ref="A171:B171"/>
  </mergeCells>
  <pageMargins left="0.36" right="0.2" top="0.74791666666666667" bottom="0.74791666666666667" header="0.51180555555555551" footer="0.51180555555555551"/>
  <pageSetup paperSize="14" scale="46" firstPageNumber="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Y402"/>
  <sheetViews>
    <sheetView showGridLines="0" topLeftCell="B1" zoomScale="85" zoomScaleNormal="85" workbookViewId="0">
      <selection activeCell="B1" sqref="B1"/>
    </sheetView>
  </sheetViews>
  <sheetFormatPr baseColWidth="10" defaultColWidth="11.5" defaultRowHeight="15" x14ac:dyDescent="0.2"/>
  <cols>
    <col min="1" max="1" width="3.83203125" style="638" hidden="1" customWidth="1"/>
    <col min="2" max="2" width="1.5" style="638" customWidth="1"/>
    <col min="3" max="3" width="3.6640625" style="638" customWidth="1"/>
    <col min="4" max="4" width="15" style="650" customWidth="1"/>
    <col min="5" max="5" width="13.1640625" style="650" customWidth="1"/>
    <col min="6" max="9" width="11" style="650" customWidth="1"/>
    <col min="10" max="10" width="9.6640625" style="638" customWidth="1"/>
    <col min="11" max="12" width="11" style="638" customWidth="1"/>
    <col min="13" max="19" width="11.5" style="638" customWidth="1"/>
    <col min="20" max="20" width="8" style="638" bestFit="1" customWidth="1"/>
    <col min="21" max="22" width="3.6640625" style="638" customWidth="1"/>
    <col min="23" max="16384" width="11.5" style="638"/>
  </cols>
  <sheetData>
    <row r="1" spans="2:21" x14ac:dyDescent="0.2">
      <c r="B1" s="639"/>
      <c r="C1" s="639"/>
      <c r="D1" s="639"/>
      <c r="E1" s="639"/>
      <c r="F1" s="639"/>
      <c r="G1" s="639"/>
      <c r="H1" s="639"/>
      <c r="I1" s="639"/>
      <c r="J1" s="639"/>
      <c r="K1" s="639"/>
      <c r="L1" s="639"/>
      <c r="M1" s="639"/>
      <c r="N1" s="639"/>
      <c r="O1" s="639"/>
      <c r="P1" s="639"/>
      <c r="Q1" s="639"/>
      <c r="R1" s="639"/>
      <c r="S1" s="639"/>
      <c r="T1" s="639"/>
    </row>
    <row r="2" spans="2:21" ht="28.5" customHeight="1" thickBot="1" x14ac:dyDescent="0.25">
      <c r="C2" s="1062" t="s">
        <v>206</v>
      </c>
      <c r="D2" s="1062"/>
      <c r="E2" s="1062"/>
      <c r="F2" s="1062"/>
      <c r="G2" s="1062"/>
      <c r="H2" s="1062"/>
      <c r="I2" s="1062"/>
      <c r="J2" s="1062"/>
      <c r="K2" s="1062"/>
      <c r="L2" s="1062"/>
      <c r="M2" s="1062"/>
      <c r="N2" s="1062"/>
      <c r="O2" s="1062"/>
      <c r="P2" s="1062"/>
      <c r="Q2" s="1062"/>
      <c r="R2" s="1062"/>
      <c r="S2" s="1062"/>
      <c r="T2" s="1062"/>
    </row>
    <row r="3" spans="2:21" ht="22" thickBot="1" x14ac:dyDescent="0.25">
      <c r="C3" s="1063" t="s">
        <v>207</v>
      </c>
      <c r="D3" s="1063"/>
      <c r="E3" s="1063"/>
      <c r="F3" s="1063"/>
      <c r="G3" s="1063"/>
      <c r="H3" s="1063"/>
      <c r="I3" s="1063"/>
      <c r="J3" s="1063"/>
      <c r="K3" s="1063"/>
      <c r="L3" s="1063"/>
      <c r="M3" s="1063"/>
      <c r="N3" s="1063"/>
      <c r="O3" s="1063"/>
      <c r="P3" s="1063"/>
      <c r="Q3" s="1063"/>
      <c r="R3" s="1063"/>
      <c r="S3" s="1063"/>
      <c r="T3" s="1063"/>
    </row>
    <row r="4" spans="2:21" s="640" customFormat="1" ht="24" hidden="1" customHeight="1" x14ac:dyDescent="0.2">
      <c r="C4" s="641" t="s">
        <v>208</v>
      </c>
      <c r="D4" s="1064" t="s">
        <v>209</v>
      </c>
      <c r="E4" s="1064"/>
      <c r="F4" s="1064"/>
      <c r="G4" s="1064"/>
      <c r="H4" s="1064"/>
      <c r="I4" s="1064"/>
      <c r="J4" s="1064"/>
      <c r="K4" s="1064"/>
      <c r="L4" s="1064"/>
      <c r="M4" s="1064"/>
      <c r="N4" s="1064"/>
      <c r="O4" s="1064"/>
      <c r="P4" s="1064"/>
      <c r="Q4" s="1064"/>
      <c r="R4" s="1064"/>
      <c r="S4" s="1064"/>
      <c r="T4" s="1064"/>
    </row>
    <row r="5" spans="2:21" s="640" customFormat="1" ht="45" hidden="1" customHeight="1" x14ac:dyDescent="0.2">
      <c r="C5" s="642" t="s">
        <v>210</v>
      </c>
      <c r="D5" s="1065" t="s">
        <v>211</v>
      </c>
      <c r="E5" s="1065"/>
      <c r="F5" s="1065"/>
      <c r="G5" s="1065"/>
      <c r="H5" s="1065"/>
      <c r="I5" s="1065"/>
      <c r="J5" s="1065"/>
      <c r="K5" s="1065"/>
      <c r="L5" s="1065"/>
      <c r="M5" s="1065"/>
      <c r="N5" s="1065"/>
      <c r="O5" s="1065"/>
      <c r="P5" s="1065"/>
      <c r="Q5" s="1065"/>
      <c r="R5" s="1065"/>
      <c r="S5" s="1065"/>
      <c r="T5" s="1065"/>
    </row>
    <row r="6" spans="2:21" s="640" customFormat="1" ht="19.5" hidden="1" customHeight="1" x14ac:dyDescent="0.2">
      <c r="C6" s="642" t="s">
        <v>212</v>
      </c>
      <c r="D6" s="1065" t="s">
        <v>213</v>
      </c>
      <c r="E6" s="1065"/>
      <c r="F6" s="1065"/>
      <c r="G6" s="1065"/>
      <c r="H6" s="1065"/>
      <c r="I6" s="1065"/>
      <c r="J6" s="1065"/>
      <c r="K6" s="1065"/>
      <c r="L6" s="1065"/>
      <c r="M6" s="1065"/>
      <c r="N6" s="1065"/>
      <c r="O6" s="1065"/>
      <c r="P6" s="1065"/>
      <c r="Q6" s="1065"/>
      <c r="R6" s="1065"/>
      <c r="S6" s="1065"/>
      <c r="T6" s="1065"/>
    </row>
    <row r="7" spans="2:21" s="640" customFormat="1" ht="45" hidden="1" customHeight="1" x14ac:dyDescent="0.2">
      <c r="C7" s="642" t="s">
        <v>214</v>
      </c>
      <c r="D7" s="1065" t="s">
        <v>215</v>
      </c>
      <c r="E7" s="1065"/>
      <c r="F7" s="1065"/>
      <c r="G7" s="1065"/>
      <c r="H7" s="1065"/>
      <c r="I7" s="1065"/>
      <c r="J7" s="1065"/>
      <c r="K7" s="1065"/>
      <c r="L7" s="1065"/>
      <c r="M7" s="1065"/>
      <c r="N7" s="1065"/>
      <c r="O7" s="1065"/>
      <c r="P7" s="1065"/>
      <c r="Q7" s="1065"/>
      <c r="R7" s="1065"/>
      <c r="S7" s="1065"/>
      <c r="T7" s="1065"/>
    </row>
    <row r="8" spans="2:21" s="640" customFormat="1" ht="50.25" hidden="1" customHeight="1" thickBot="1" x14ac:dyDescent="0.25">
      <c r="C8" s="643" t="s">
        <v>216</v>
      </c>
      <c r="D8" s="1066" t="s">
        <v>217</v>
      </c>
      <c r="E8" s="1066"/>
      <c r="F8" s="1066"/>
      <c r="G8" s="1066"/>
      <c r="H8" s="1066"/>
      <c r="I8" s="1066"/>
      <c r="J8" s="1066"/>
      <c r="K8" s="1066"/>
      <c r="L8" s="1066"/>
      <c r="M8" s="1066"/>
      <c r="N8" s="1066"/>
      <c r="O8" s="1066"/>
      <c r="P8" s="1066"/>
      <c r="Q8" s="1066"/>
      <c r="R8" s="1066"/>
      <c r="S8" s="1066"/>
      <c r="T8" s="1066"/>
    </row>
    <row r="9" spans="2:21" s="644" customFormat="1" ht="16" hidden="1" x14ac:dyDescent="0.2">
      <c r="D9" s="645"/>
      <c r="E9" s="646"/>
      <c r="F9" s="646"/>
      <c r="G9" s="646"/>
      <c r="H9" s="646"/>
      <c r="I9" s="646"/>
    </row>
    <row r="10" spans="2:21" s="644" customFormat="1" ht="16" hidden="1" x14ac:dyDescent="0.2">
      <c r="D10" s="645"/>
      <c r="E10" s="646"/>
      <c r="F10" s="646"/>
      <c r="G10" s="646"/>
      <c r="H10" s="646"/>
      <c r="I10" s="646"/>
    </row>
    <row r="11" spans="2:21" s="761" customFormat="1" ht="21" x14ac:dyDescent="0.25">
      <c r="D11" s="1067" t="s">
        <v>218</v>
      </c>
      <c r="E11" s="1067"/>
      <c r="F11" s="1067"/>
      <c r="G11" s="1067"/>
      <c r="H11" s="1067"/>
      <c r="I11" s="1067"/>
      <c r="J11" s="1067"/>
      <c r="K11" s="1067"/>
      <c r="L11" s="1067"/>
      <c r="M11" s="1067"/>
      <c r="N11" s="1067"/>
      <c r="O11" s="1067"/>
      <c r="P11" s="762"/>
      <c r="Q11" s="762"/>
      <c r="R11" s="762"/>
      <c r="S11" s="762"/>
    </row>
    <row r="12" spans="2:21" s="761" customFormat="1" ht="21" hidden="1" x14ac:dyDescent="0.25">
      <c r="D12" s="648"/>
      <c r="E12" s="648"/>
      <c r="F12" s="648"/>
      <c r="G12" s="648"/>
      <c r="H12" s="648"/>
      <c r="I12" s="648"/>
      <c r="J12" s="648"/>
      <c r="K12" s="648"/>
      <c r="L12" s="648"/>
      <c r="M12" s="648"/>
      <c r="N12" s="648"/>
      <c r="O12" s="648"/>
      <c r="P12" s="648"/>
      <c r="Q12" s="648"/>
      <c r="R12" s="648"/>
      <c r="S12" s="648"/>
    </row>
    <row r="13" spans="2:21" s="761" customFormat="1" ht="22" thickBot="1" x14ac:dyDescent="0.3">
      <c r="C13" s="1062" t="s">
        <v>62</v>
      </c>
      <c r="D13" s="1062"/>
      <c r="E13" s="1062"/>
      <c r="F13" s="1062"/>
      <c r="G13" s="1062"/>
      <c r="H13" s="1062"/>
      <c r="I13" s="1062"/>
      <c r="J13" s="1062"/>
      <c r="K13" s="1062"/>
      <c r="L13" s="1062"/>
      <c r="M13" s="1062"/>
      <c r="N13" s="1062"/>
      <c r="O13" s="1062"/>
      <c r="P13" s="763"/>
      <c r="Q13" s="763"/>
      <c r="R13" s="763"/>
      <c r="S13" s="763"/>
    </row>
    <row r="14" spans="2:21" s="761" customFormat="1" ht="22" hidden="1" thickBot="1" x14ac:dyDescent="0.3">
      <c r="D14" s="764"/>
      <c r="E14" s="765"/>
      <c r="F14" s="765"/>
      <c r="G14" s="765"/>
      <c r="H14" s="765"/>
      <c r="I14" s="765"/>
    </row>
    <row r="15" spans="2:21" s="644" customFormat="1" ht="30" customHeight="1" thickTop="1" x14ac:dyDescent="0.2">
      <c r="B15" s="651"/>
      <c r="C15" s="652">
        <v>1</v>
      </c>
      <c r="D15" s="653" t="s">
        <v>219</v>
      </c>
      <c r="E15" s="652"/>
      <c r="F15" s="652"/>
      <c r="G15" s="652"/>
      <c r="H15" s="652"/>
      <c r="I15" s="654"/>
      <c r="J15" s="654"/>
      <c r="K15" s="654"/>
      <c r="L15" s="655"/>
      <c r="M15" s="655"/>
      <c r="N15" s="655"/>
      <c r="O15" s="655"/>
      <c r="P15" s="655"/>
      <c r="Q15" s="655"/>
      <c r="R15" s="655"/>
      <c r="S15" s="655"/>
      <c r="T15" s="656"/>
      <c r="U15" s="657"/>
    </row>
    <row r="16" spans="2:21" s="644" customFormat="1" ht="16" x14ac:dyDescent="0.2">
      <c r="B16" s="658"/>
      <c r="C16" s="659"/>
      <c r="D16" s="660" t="s">
        <v>220</v>
      </c>
      <c r="E16" s="661"/>
      <c r="F16" s="661"/>
      <c r="G16" s="661"/>
      <c r="H16" s="661"/>
      <c r="I16" s="662"/>
      <c r="J16" s="663"/>
      <c r="K16" s="663"/>
      <c r="L16" s="663"/>
      <c r="M16" s="663"/>
      <c r="N16" s="663"/>
      <c r="O16" s="663"/>
      <c r="P16" s="663"/>
      <c r="Q16" s="663"/>
      <c r="R16" s="663"/>
      <c r="S16" s="663"/>
      <c r="T16" s="663"/>
      <c r="U16" s="664"/>
    </row>
    <row r="17" spans="2:21" s="644" customFormat="1" ht="17" x14ac:dyDescent="0.2">
      <c r="B17" s="658"/>
      <c r="C17" s="659"/>
      <c r="D17" s="665" t="s">
        <v>221</v>
      </c>
      <c r="E17" s="665" t="s">
        <v>31</v>
      </c>
      <c r="F17" s="665" t="s">
        <v>32</v>
      </c>
      <c r="G17" s="665" t="s">
        <v>33</v>
      </c>
      <c r="H17" s="665" t="s">
        <v>34</v>
      </c>
      <c r="I17" s="665" t="s">
        <v>35</v>
      </c>
      <c r="J17" s="665" t="s">
        <v>36</v>
      </c>
      <c r="K17" s="665" t="s">
        <v>37</v>
      </c>
      <c r="L17" s="665" t="s">
        <v>38</v>
      </c>
      <c r="M17" s="665" t="s">
        <v>39</v>
      </c>
      <c r="N17" s="665" t="s">
        <v>40</v>
      </c>
      <c r="O17" s="665" t="s">
        <v>222</v>
      </c>
      <c r="P17" s="665" t="s">
        <v>305</v>
      </c>
      <c r="Q17" s="665" t="s">
        <v>306</v>
      </c>
      <c r="R17" s="665" t="s">
        <v>307</v>
      </c>
      <c r="S17" s="665" t="s">
        <v>308</v>
      </c>
      <c r="T17" s="663"/>
      <c r="U17" s="664"/>
    </row>
    <row r="18" spans="2:21" s="644" customFormat="1" ht="23.25" customHeight="1" x14ac:dyDescent="0.2">
      <c r="B18" s="658"/>
      <c r="C18" s="659"/>
      <c r="D18" s="666">
        <f>+'1. Llenado Datos Financieros'!D24</f>
        <v>0</v>
      </c>
      <c r="E18" s="667">
        <f>IF('1. Llenado Datos Financieros'!E24&gt;0%,'1. Llenado Datos Financieros'!E24,"0%")</f>
        <v>0.05</v>
      </c>
      <c r="F18" s="667">
        <f>IF('1. Llenado Datos Financieros'!F24&gt;0%,'1. Llenado Datos Financieros'!F24,"0%")</f>
        <v>0.05</v>
      </c>
      <c r="G18" s="667">
        <f>IF('1. Llenado Datos Financieros'!G24&gt;0%,'1. Llenado Datos Financieros'!G24,"0%")</f>
        <v>0.05</v>
      </c>
      <c r="H18" s="667">
        <f>IF('1. Llenado Datos Financieros'!H24&gt;0%,'1. Llenado Datos Financieros'!H24,"0%")</f>
        <v>0.05</v>
      </c>
      <c r="I18" s="668">
        <f>IF('1. Llenado Datos Financieros'!I24&gt;0%,'1. Llenado Datos Financieros'!I24,"0%")</f>
        <v>0.05</v>
      </c>
      <c r="J18" s="668">
        <f>IF('1. Llenado Datos Financieros'!J24&gt;0%,'1. Llenado Datos Financieros'!J24,"0%")</f>
        <v>0.05</v>
      </c>
      <c r="K18" s="668">
        <f>IF('1. Llenado Datos Financieros'!K24&gt;0%,'1. Llenado Datos Financieros'!K24,"0%")</f>
        <v>0.05</v>
      </c>
      <c r="L18" s="668">
        <f>IF('1. Llenado Datos Financieros'!L24&gt;0%,'1. Llenado Datos Financieros'!L24,"0%")</f>
        <v>0.05</v>
      </c>
      <c r="M18" s="668">
        <f>IF('1. Llenado Datos Financieros'!M24&gt;0%,'1. Llenado Datos Financieros'!M24,"0%")</f>
        <v>0.05</v>
      </c>
      <c r="N18" s="668">
        <f>IF('1. Llenado Datos Financieros'!N24&gt;0%,'1. Llenado Datos Financieros'!N24,"0%")</f>
        <v>0.05</v>
      </c>
      <c r="O18" s="668">
        <f>IF('1. Llenado Datos Financieros'!O24&gt;0%,'1. Llenado Datos Financieros'!O24,"0%")</f>
        <v>0.05</v>
      </c>
      <c r="P18" s="668">
        <f>IF('1. Llenado Datos Financieros'!P24&gt;0%,'1. Llenado Datos Financieros'!P24,"0%")</f>
        <v>0.05</v>
      </c>
      <c r="Q18" s="668">
        <f>IF('1. Llenado Datos Financieros'!Q24&gt;0%,'1. Llenado Datos Financieros'!Q24,"0%")</f>
        <v>0.05</v>
      </c>
      <c r="R18" s="668">
        <f>IF('1. Llenado Datos Financieros'!R24&gt;0%,'1. Llenado Datos Financieros'!R24,"0%")</f>
        <v>0.05</v>
      </c>
      <c r="S18" s="668">
        <f>IF('1. Llenado Datos Financieros'!S24&gt;0%,'1. Llenado Datos Financieros'!S24,"0%")</f>
        <v>0.05</v>
      </c>
      <c r="T18" s="663"/>
      <c r="U18" s="664"/>
    </row>
    <row r="19" spans="2:21" s="644" customFormat="1" ht="11.25" customHeight="1" thickBot="1" x14ac:dyDescent="0.25">
      <c r="B19" s="669"/>
      <c r="C19" s="670"/>
      <c r="D19" s="671"/>
      <c r="E19" s="672"/>
      <c r="F19" s="672"/>
      <c r="G19" s="672"/>
      <c r="H19" s="672"/>
      <c r="I19" s="673"/>
      <c r="J19" s="674"/>
      <c r="K19" s="674"/>
      <c r="L19" s="674"/>
      <c r="M19" s="674"/>
      <c r="N19" s="674"/>
      <c r="O19" s="674"/>
      <c r="P19" s="674"/>
      <c r="Q19" s="674"/>
      <c r="R19" s="674"/>
      <c r="S19" s="674"/>
      <c r="T19" s="674"/>
      <c r="U19" s="675"/>
    </row>
    <row r="20" spans="2:21" s="644" customFormat="1" ht="28.5" customHeight="1" thickTop="1" thickBot="1" x14ac:dyDescent="0.3">
      <c r="B20" s="676"/>
      <c r="C20" s="677">
        <v>2</v>
      </c>
      <c r="D20" s="653" t="s">
        <v>223</v>
      </c>
      <c r="E20" s="677"/>
      <c r="F20" s="677"/>
      <c r="G20" s="652"/>
      <c r="H20" s="652"/>
      <c r="I20" s="654"/>
      <c r="J20" s="654"/>
      <c r="K20" s="654"/>
      <c r="L20" s="655"/>
      <c r="M20" s="655"/>
      <c r="N20" s="655"/>
      <c r="O20" s="655"/>
      <c r="P20" s="655"/>
      <c r="Q20" s="655"/>
      <c r="R20" s="655"/>
      <c r="S20" s="655"/>
      <c r="T20" s="656"/>
      <c r="U20" s="657"/>
    </row>
    <row r="21" spans="2:21" s="644" customFormat="1" ht="10.5" hidden="1" customHeight="1" thickBot="1" x14ac:dyDescent="0.25">
      <c r="B21" s="658"/>
      <c r="C21" s="659"/>
      <c r="D21" s="662"/>
      <c r="E21" s="661"/>
      <c r="F21" s="661"/>
      <c r="G21" s="661"/>
      <c r="H21" s="661"/>
      <c r="I21" s="662"/>
      <c r="J21" s="663"/>
      <c r="K21" s="663"/>
      <c r="L21" s="663"/>
      <c r="M21" s="663"/>
      <c r="N21" s="663"/>
      <c r="O21" s="663"/>
      <c r="P21" s="663"/>
      <c r="Q21" s="663"/>
      <c r="R21" s="663"/>
      <c r="S21" s="663"/>
      <c r="T21" s="663"/>
      <c r="U21" s="664"/>
    </row>
    <row r="22" spans="2:21" s="644" customFormat="1" ht="18" thickBot="1" x14ac:dyDescent="0.25">
      <c r="B22" s="658"/>
      <c r="C22" s="678" t="s">
        <v>224</v>
      </c>
      <c r="D22" s="660" t="s">
        <v>225</v>
      </c>
      <c r="E22" s="679"/>
      <c r="F22" s="679"/>
      <c r="G22" s="679"/>
      <c r="H22" s="679"/>
      <c r="I22" s="660"/>
      <c r="J22" s="663"/>
      <c r="K22" s="663"/>
      <c r="L22" s="663"/>
      <c r="M22" s="663"/>
      <c r="N22" s="663"/>
      <c r="O22" s="663"/>
      <c r="P22" s="663"/>
      <c r="Q22" s="663"/>
      <c r="R22" s="663"/>
      <c r="S22" s="663"/>
      <c r="T22" s="663"/>
      <c r="U22" s="664"/>
    </row>
    <row r="23" spans="2:21" s="644" customFormat="1" ht="23.25" customHeight="1" thickBot="1" x14ac:dyDescent="0.25">
      <c r="B23" s="658"/>
      <c r="C23" s="659"/>
      <c r="D23" s="680" t="s">
        <v>226</v>
      </c>
      <c r="E23" s="681"/>
      <c r="F23" s="681"/>
      <c r="G23" s="681"/>
      <c r="H23" s="681"/>
      <c r="I23" s="682"/>
      <c r="J23" s="683" t="s">
        <v>227</v>
      </c>
      <c r="K23" s="684"/>
      <c r="L23" s="684"/>
      <c r="M23" s="684"/>
      <c r="N23" s="684"/>
      <c r="O23" s="1039"/>
      <c r="P23" s="1039"/>
      <c r="Q23" s="1039"/>
      <c r="R23" s="1039"/>
      <c r="S23" s="1040"/>
      <c r="T23" s="663"/>
      <c r="U23" s="664"/>
    </row>
    <row r="24" spans="2:21" s="644" customFormat="1" ht="17" thickBot="1" x14ac:dyDescent="0.25">
      <c r="B24" s="658"/>
      <c r="C24" s="659"/>
      <c r="D24" s="1041">
        <f>'2. Llenado de Supuestos'!D8</f>
        <v>0</v>
      </c>
      <c r="E24" s="1041"/>
      <c r="F24" s="1041"/>
      <c r="G24" s="1041"/>
      <c r="H24" s="1041"/>
      <c r="I24" s="1042"/>
      <c r="J24" s="1043">
        <f>+'2. Llenado de Supuestos'!J8</f>
        <v>0</v>
      </c>
      <c r="K24" s="1044"/>
      <c r="L24" s="1044"/>
      <c r="M24" s="1044"/>
      <c r="N24" s="1044"/>
      <c r="O24" s="1044"/>
      <c r="P24" s="1044"/>
      <c r="Q24" s="1044"/>
      <c r="R24" s="1044"/>
      <c r="S24" s="1045"/>
      <c r="T24" s="663"/>
      <c r="U24" s="664"/>
    </row>
    <row r="25" spans="2:21" s="644" customFormat="1" ht="17" thickBot="1" x14ac:dyDescent="0.25">
      <c r="B25" s="658"/>
      <c r="C25" s="659"/>
      <c r="D25" s="1041"/>
      <c r="E25" s="1041"/>
      <c r="F25" s="1041"/>
      <c r="G25" s="1041"/>
      <c r="H25" s="1041"/>
      <c r="I25" s="1042"/>
      <c r="J25" s="1046"/>
      <c r="K25" s="1047"/>
      <c r="L25" s="1047"/>
      <c r="M25" s="1047"/>
      <c r="N25" s="1047"/>
      <c r="O25" s="1047"/>
      <c r="P25" s="1047"/>
      <c r="Q25" s="1047"/>
      <c r="R25" s="1047"/>
      <c r="S25" s="1048"/>
      <c r="T25" s="663"/>
      <c r="U25" s="664"/>
    </row>
    <row r="26" spans="2:21" s="644" customFormat="1" ht="17" thickBot="1" x14ac:dyDescent="0.25">
      <c r="B26" s="658"/>
      <c r="C26" s="659"/>
      <c r="D26" s="1041"/>
      <c r="E26" s="1041"/>
      <c r="F26" s="1041"/>
      <c r="G26" s="1041"/>
      <c r="H26" s="1041"/>
      <c r="I26" s="1042"/>
      <c r="J26" s="1049"/>
      <c r="K26" s="1050"/>
      <c r="L26" s="1050"/>
      <c r="M26" s="1050"/>
      <c r="N26" s="1050"/>
      <c r="O26" s="1050"/>
      <c r="P26" s="1050"/>
      <c r="Q26" s="1050"/>
      <c r="R26" s="1050"/>
      <c r="S26" s="1051"/>
      <c r="T26" s="663"/>
      <c r="U26" s="664"/>
    </row>
    <row r="27" spans="2:21" s="644" customFormat="1" ht="11.25" customHeight="1" x14ac:dyDescent="0.2">
      <c r="B27" s="658"/>
      <c r="C27" s="659"/>
      <c r="D27" s="662"/>
      <c r="E27" s="661"/>
      <c r="F27" s="661"/>
      <c r="G27" s="661"/>
      <c r="H27" s="661"/>
      <c r="I27" s="662"/>
      <c r="J27" s="663"/>
      <c r="K27" s="663"/>
      <c r="L27" s="663"/>
      <c r="M27" s="663"/>
      <c r="N27" s="663"/>
      <c r="O27" s="663"/>
      <c r="P27" s="663"/>
      <c r="Q27" s="663"/>
      <c r="R27" s="663"/>
      <c r="S27" s="663"/>
      <c r="T27" s="663"/>
      <c r="U27" s="664"/>
    </row>
    <row r="28" spans="2:21" s="644" customFormat="1" ht="16" x14ac:dyDescent="0.2">
      <c r="B28" s="658"/>
      <c r="C28" s="659"/>
      <c r="D28" s="660" t="s">
        <v>228</v>
      </c>
      <c r="E28" s="679"/>
      <c r="F28" s="679"/>
      <c r="G28" s="679"/>
      <c r="H28" s="679"/>
      <c r="I28" s="660"/>
      <c r="J28" s="685"/>
      <c r="K28" s="685"/>
      <c r="L28" s="663"/>
      <c r="M28" s="663"/>
      <c r="N28" s="663"/>
      <c r="O28" s="663"/>
      <c r="P28" s="663"/>
      <c r="Q28" s="663"/>
      <c r="R28" s="663"/>
      <c r="S28" s="663"/>
      <c r="T28" s="663"/>
      <c r="U28" s="664"/>
    </row>
    <row r="29" spans="2:21" s="644" customFormat="1" ht="17" thickBot="1" x14ac:dyDescent="0.25">
      <c r="B29" s="658"/>
      <c r="C29" s="659"/>
      <c r="D29" s="660" t="s">
        <v>229</v>
      </c>
      <c r="E29" s="661"/>
      <c r="F29" s="661"/>
      <c r="G29" s="661"/>
      <c r="H29" s="661"/>
      <c r="I29" s="662"/>
      <c r="J29" s="663"/>
      <c r="K29" s="663"/>
      <c r="L29" s="663"/>
      <c r="M29" s="663"/>
      <c r="N29" s="663"/>
      <c r="O29" s="663"/>
      <c r="P29" s="663"/>
      <c r="Q29" s="663"/>
      <c r="R29" s="663"/>
      <c r="S29" s="663"/>
      <c r="T29" s="663"/>
      <c r="U29" s="664"/>
    </row>
    <row r="30" spans="2:21" s="644" customFormat="1" ht="35" thickBot="1" x14ac:dyDescent="0.25">
      <c r="B30" s="658"/>
      <c r="C30" s="659"/>
      <c r="D30" s="686" t="s">
        <v>29</v>
      </c>
      <c r="E30" s="687" t="s">
        <v>30</v>
      </c>
      <c r="F30" s="687" t="s">
        <v>31</v>
      </c>
      <c r="G30" s="687" t="s">
        <v>32</v>
      </c>
      <c r="H30" s="687" t="s">
        <v>33</v>
      </c>
      <c r="I30" s="687" t="s">
        <v>34</v>
      </c>
      <c r="J30" s="687" t="s">
        <v>35</v>
      </c>
      <c r="K30" s="687" t="s">
        <v>36</v>
      </c>
      <c r="L30" s="687" t="s">
        <v>37</v>
      </c>
      <c r="M30" s="687" t="s">
        <v>38</v>
      </c>
      <c r="N30" s="687" t="s">
        <v>39</v>
      </c>
      <c r="O30" s="688" t="s">
        <v>40</v>
      </c>
      <c r="P30" s="688" t="s">
        <v>222</v>
      </c>
      <c r="Q30" s="688" t="s">
        <v>305</v>
      </c>
      <c r="R30" s="688" t="s">
        <v>306</v>
      </c>
      <c r="S30" s="688" t="s">
        <v>307</v>
      </c>
      <c r="T30" s="923" t="s">
        <v>308</v>
      </c>
      <c r="U30" s="664"/>
    </row>
    <row r="31" spans="2:21" s="644" customFormat="1" ht="18.75" customHeight="1" x14ac:dyDescent="0.2">
      <c r="B31" s="658"/>
      <c r="C31" s="679">
        <v>1</v>
      </c>
      <c r="D31" s="689">
        <f>+'2. Llenado de Supuestos'!D13</f>
        <v>0</v>
      </c>
      <c r="E31" s="689">
        <f>+'2. Llenado de Supuestos'!E13</f>
        <v>0</v>
      </c>
      <c r="F31" s="689">
        <f>+'2. Llenado de Supuestos'!F13</f>
        <v>0</v>
      </c>
      <c r="G31" s="689">
        <f>+'2. Llenado de Supuestos'!G13</f>
        <v>0</v>
      </c>
      <c r="H31" s="689">
        <f>+'2. Llenado de Supuestos'!H13</f>
        <v>0</v>
      </c>
      <c r="I31" s="689">
        <f>+'2. Llenado de Supuestos'!I13</f>
        <v>0</v>
      </c>
      <c r="J31" s="689">
        <f>+'2. Llenado de Supuestos'!J13</f>
        <v>0</v>
      </c>
      <c r="K31" s="689">
        <f>+'2. Llenado de Supuestos'!K13</f>
        <v>0</v>
      </c>
      <c r="L31" s="689">
        <f>+'2. Llenado de Supuestos'!L13</f>
        <v>0</v>
      </c>
      <c r="M31" s="689">
        <f>+'2. Llenado de Supuestos'!M13</f>
        <v>0</v>
      </c>
      <c r="N31" s="689">
        <f>+'2. Llenado de Supuestos'!N13</f>
        <v>0</v>
      </c>
      <c r="O31" s="689">
        <f>+'2. Llenado de Supuestos'!O13</f>
        <v>0</v>
      </c>
      <c r="P31" s="689">
        <f>+'2. Llenado de Supuestos'!P13</f>
        <v>0</v>
      </c>
      <c r="Q31" s="689">
        <f>+'2. Llenado de Supuestos'!U13</f>
        <v>0</v>
      </c>
      <c r="R31" s="689">
        <f>+'2. Llenado de Supuestos'!V13</f>
        <v>0</v>
      </c>
      <c r="S31" s="689">
        <f>+'2. Llenado de Supuestos'!W13</f>
        <v>0</v>
      </c>
      <c r="T31" s="689">
        <f>+'2. Llenado de Supuestos'!X13</f>
        <v>0</v>
      </c>
      <c r="U31" s="664"/>
    </row>
    <row r="32" spans="2:21" s="644" customFormat="1" ht="18.75" customHeight="1" x14ac:dyDescent="0.2">
      <c r="B32" s="658"/>
      <c r="C32" s="679">
        <v>2</v>
      </c>
      <c r="D32" s="689">
        <f>+'2. Llenado de Supuestos'!D14</f>
        <v>0</v>
      </c>
      <c r="E32" s="689">
        <f>+'2. Llenado de Supuestos'!E14</f>
        <v>0</v>
      </c>
      <c r="F32" s="689">
        <f>+'2. Llenado de Supuestos'!F14</f>
        <v>0</v>
      </c>
      <c r="G32" s="689">
        <f>+'2. Llenado de Supuestos'!G14</f>
        <v>0</v>
      </c>
      <c r="H32" s="689">
        <f>+'2. Llenado de Supuestos'!H14</f>
        <v>0</v>
      </c>
      <c r="I32" s="689">
        <f>+'2. Llenado de Supuestos'!I14</f>
        <v>0</v>
      </c>
      <c r="J32" s="689">
        <f>+'2. Llenado de Supuestos'!J14</f>
        <v>0</v>
      </c>
      <c r="K32" s="689">
        <f>+'2. Llenado de Supuestos'!K14</f>
        <v>0</v>
      </c>
      <c r="L32" s="689">
        <f>+'2. Llenado de Supuestos'!L14</f>
        <v>0</v>
      </c>
      <c r="M32" s="689">
        <f>+'2. Llenado de Supuestos'!M14</f>
        <v>0</v>
      </c>
      <c r="N32" s="689">
        <f>+'2. Llenado de Supuestos'!N14</f>
        <v>0</v>
      </c>
      <c r="O32" s="689">
        <f>+'2. Llenado de Supuestos'!O14</f>
        <v>0</v>
      </c>
      <c r="P32" s="689">
        <f>+'2. Llenado de Supuestos'!P14</f>
        <v>0</v>
      </c>
      <c r="Q32" s="689">
        <f>+'2. Llenado de Supuestos'!U14</f>
        <v>0</v>
      </c>
      <c r="R32" s="689">
        <f>+'2. Llenado de Supuestos'!V14</f>
        <v>0</v>
      </c>
      <c r="S32" s="689">
        <f>+'2. Llenado de Supuestos'!W14</f>
        <v>0</v>
      </c>
      <c r="T32" s="689">
        <f>+'2. Llenado de Supuestos'!X14</f>
        <v>0</v>
      </c>
      <c r="U32" s="664"/>
    </row>
    <row r="33" spans="2:21" s="644" customFormat="1" ht="18.75" customHeight="1" x14ac:dyDescent="0.2">
      <c r="B33" s="658"/>
      <c r="C33" s="679">
        <v>3</v>
      </c>
      <c r="D33" s="689">
        <f>+'2. Llenado de Supuestos'!D15</f>
        <v>0</v>
      </c>
      <c r="E33" s="689">
        <f>+'2. Llenado de Supuestos'!E15</f>
        <v>0</v>
      </c>
      <c r="F33" s="689">
        <f>+'2. Llenado de Supuestos'!F15</f>
        <v>0</v>
      </c>
      <c r="G33" s="689">
        <f>+'2. Llenado de Supuestos'!G15</f>
        <v>0</v>
      </c>
      <c r="H33" s="689">
        <f>+'2. Llenado de Supuestos'!H15</f>
        <v>0</v>
      </c>
      <c r="I33" s="689">
        <f>+'2. Llenado de Supuestos'!I15</f>
        <v>0</v>
      </c>
      <c r="J33" s="689">
        <f>+'2. Llenado de Supuestos'!J15</f>
        <v>0</v>
      </c>
      <c r="K33" s="689">
        <f>+'2. Llenado de Supuestos'!K15</f>
        <v>0</v>
      </c>
      <c r="L33" s="689">
        <f>+'2. Llenado de Supuestos'!L15</f>
        <v>0</v>
      </c>
      <c r="M33" s="689">
        <f>+'2. Llenado de Supuestos'!M15</f>
        <v>0</v>
      </c>
      <c r="N33" s="689">
        <f>+'2. Llenado de Supuestos'!N15</f>
        <v>0</v>
      </c>
      <c r="O33" s="689">
        <f>+'2. Llenado de Supuestos'!O15</f>
        <v>0</v>
      </c>
      <c r="P33" s="689">
        <f>+'2. Llenado de Supuestos'!P15</f>
        <v>0</v>
      </c>
      <c r="Q33" s="689">
        <f>+'2. Llenado de Supuestos'!U15</f>
        <v>0</v>
      </c>
      <c r="R33" s="689">
        <f>+'2. Llenado de Supuestos'!V15</f>
        <v>0</v>
      </c>
      <c r="S33" s="689">
        <f>+'2. Llenado de Supuestos'!W15</f>
        <v>0</v>
      </c>
      <c r="T33" s="689">
        <f>+'2. Llenado de Supuestos'!X15</f>
        <v>0</v>
      </c>
      <c r="U33" s="664"/>
    </row>
    <row r="34" spans="2:21" s="644" customFormat="1" ht="23.25" customHeight="1" thickBot="1" x14ac:dyDescent="0.25">
      <c r="B34" s="658"/>
      <c r="C34" s="690"/>
      <c r="D34" s="691" t="s">
        <v>44</v>
      </c>
      <c r="E34" s="689">
        <f>+'2. Llenado de Supuestos'!E16</f>
        <v>0</v>
      </c>
      <c r="F34" s="689">
        <f>+'2. Llenado de Supuestos'!F16</f>
        <v>0</v>
      </c>
      <c r="G34" s="689">
        <f>+'2. Llenado de Supuestos'!G16</f>
        <v>0</v>
      </c>
      <c r="H34" s="689">
        <f>+'2. Llenado de Supuestos'!H16</f>
        <v>0</v>
      </c>
      <c r="I34" s="689">
        <f>+'2. Llenado de Supuestos'!I16</f>
        <v>0</v>
      </c>
      <c r="J34" s="689">
        <f>+'2. Llenado de Supuestos'!J16</f>
        <v>0</v>
      </c>
      <c r="K34" s="689">
        <f>+'2. Llenado de Supuestos'!K16</f>
        <v>0</v>
      </c>
      <c r="L34" s="689">
        <f>+'2. Llenado de Supuestos'!L16</f>
        <v>0</v>
      </c>
      <c r="M34" s="689">
        <f>+'2. Llenado de Supuestos'!M16</f>
        <v>0</v>
      </c>
      <c r="N34" s="689">
        <f>+'2. Llenado de Supuestos'!N16</f>
        <v>0</v>
      </c>
      <c r="O34" s="689">
        <f>+'2. Llenado de Supuestos'!O16</f>
        <v>0</v>
      </c>
      <c r="P34" s="689">
        <f>+'2. Llenado de Supuestos'!P16</f>
        <v>0</v>
      </c>
      <c r="Q34" s="689">
        <f>+'2. Llenado de Supuestos'!U16</f>
        <v>0</v>
      </c>
      <c r="R34" s="689">
        <f>+'2. Llenado de Supuestos'!V16</f>
        <v>0</v>
      </c>
      <c r="S34" s="689">
        <f>+'2. Llenado de Supuestos'!W16</f>
        <v>0</v>
      </c>
      <c r="T34" s="689">
        <f>+'2. Llenado de Supuestos'!X16</f>
        <v>0</v>
      </c>
      <c r="U34" s="664"/>
    </row>
    <row r="35" spans="2:21" s="644" customFormat="1" ht="10.5" hidden="1" customHeight="1" thickBot="1" x14ac:dyDescent="0.25">
      <c r="B35" s="658"/>
      <c r="C35" s="659"/>
      <c r="D35" s="662"/>
      <c r="E35" s="661"/>
      <c r="F35" s="661"/>
      <c r="G35" s="661"/>
      <c r="H35" s="661"/>
      <c r="I35" s="662"/>
      <c r="J35" s="663"/>
      <c r="K35" s="663"/>
      <c r="L35" s="663"/>
      <c r="M35" s="663"/>
      <c r="N35" s="663"/>
      <c r="O35" s="663"/>
      <c r="P35" s="663"/>
      <c r="Q35" s="663"/>
      <c r="R35" s="663"/>
      <c r="S35" s="663"/>
      <c r="T35" s="663"/>
      <c r="U35" s="664"/>
    </row>
    <row r="36" spans="2:21" s="644" customFormat="1" ht="23.25" customHeight="1" thickBot="1" x14ac:dyDescent="0.25">
      <c r="B36" s="658"/>
      <c r="C36" s="659"/>
      <c r="D36" s="1076" t="s">
        <v>230</v>
      </c>
      <c r="E36" s="1077"/>
      <c r="F36" s="1077"/>
      <c r="G36" s="1077"/>
      <c r="H36" s="1077"/>
      <c r="I36" s="1077"/>
      <c r="J36" s="1077"/>
      <c r="K36" s="1077"/>
      <c r="L36" s="1077"/>
      <c r="M36" s="1077"/>
      <c r="N36" s="1077"/>
      <c r="O36" s="1077"/>
      <c r="P36" s="1077"/>
      <c r="Q36" s="1077"/>
      <c r="R36" s="1077"/>
      <c r="S36" s="1077"/>
      <c r="T36" s="663"/>
      <c r="U36" s="664"/>
    </row>
    <row r="37" spans="2:21" s="644" customFormat="1" ht="41.25" customHeight="1" thickBot="1" x14ac:dyDescent="0.25">
      <c r="B37" s="658"/>
      <c r="C37" s="659"/>
      <c r="D37" s="1078">
        <f>+'2. Llenado de Supuestos'!D19</f>
        <v>0</v>
      </c>
      <c r="E37" s="1079"/>
      <c r="F37" s="1079"/>
      <c r="G37" s="1079"/>
      <c r="H37" s="1079"/>
      <c r="I37" s="1079"/>
      <c r="J37" s="1079"/>
      <c r="K37" s="1079"/>
      <c r="L37" s="1079"/>
      <c r="M37" s="1079"/>
      <c r="N37" s="1079"/>
      <c r="O37" s="1079"/>
      <c r="P37" s="1079"/>
      <c r="Q37" s="1079"/>
      <c r="R37" s="1079"/>
      <c r="S37" s="1080"/>
      <c r="T37" s="663"/>
      <c r="U37" s="664"/>
    </row>
    <row r="38" spans="2:21" s="644" customFormat="1" ht="11.25" customHeight="1" thickBot="1" x14ac:dyDescent="0.25">
      <c r="B38" s="658"/>
      <c r="C38" s="659"/>
      <c r="D38" s="662"/>
      <c r="E38" s="661"/>
      <c r="F38" s="661"/>
      <c r="G38" s="661"/>
      <c r="H38" s="661"/>
      <c r="I38" s="662"/>
      <c r="J38" s="663"/>
      <c r="K38" s="663"/>
      <c r="L38" s="663"/>
      <c r="M38" s="663"/>
      <c r="N38" s="663"/>
      <c r="O38" s="663"/>
      <c r="P38" s="663"/>
      <c r="Q38" s="663"/>
      <c r="R38" s="663"/>
      <c r="S38" s="663"/>
      <c r="T38" s="663"/>
      <c r="U38" s="664"/>
    </row>
    <row r="39" spans="2:21" s="644" customFormat="1" ht="23.25" customHeight="1" thickBot="1" x14ac:dyDescent="0.25">
      <c r="B39" s="658"/>
      <c r="C39" s="678" t="s">
        <v>231</v>
      </c>
      <c r="D39" s="660" t="s">
        <v>232</v>
      </c>
      <c r="E39" s="662"/>
      <c r="F39" s="661"/>
      <c r="G39" s="661"/>
      <c r="H39" s="661"/>
      <c r="I39" s="661"/>
      <c r="J39" s="662"/>
      <c r="K39" s="663"/>
      <c r="L39" s="663"/>
      <c r="M39" s="663"/>
      <c r="N39" s="663"/>
      <c r="O39" s="663"/>
      <c r="P39" s="663"/>
      <c r="Q39" s="663"/>
      <c r="R39" s="663"/>
      <c r="S39" s="663"/>
      <c r="T39" s="663"/>
      <c r="U39" s="664"/>
    </row>
    <row r="40" spans="2:21" s="644" customFormat="1" ht="23.25" customHeight="1" thickBot="1" x14ac:dyDescent="0.25">
      <c r="B40" s="658"/>
      <c r="C40" s="659"/>
      <c r="D40" s="1094" t="s">
        <v>233</v>
      </c>
      <c r="E40" s="1095"/>
      <c r="F40" s="1095"/>
      <c r="G40" s="1095"/>
      <c r="H40" s="1095"/>
      <c r="I40" s="1096"/>
      <c r="J40" s="1053" t="s">
        <v>227</v>
      </c>
      <c r="K40" s="1039"/>
      <c r="L40" s="1039"/>
      <c r="M40" s="1039"/>
      <c r="N40" s="1039"/>
      <c r="O40" s="1039"/>
      <c r="P40" s="1039"/>
      <c r="Q40" s="1039"/>
      <c r="R40" s="1039"/>
      <c r="S40" s="1040"/>
      <c r="T40" s="663"/>
      <c r="U40" s="664"/>
    </row>
    <row r="41" spans="2:21" s="644" customFormat="1" ht="17" thickBot="1" x14ac:dyDescent="0.25">
      <c r="B41" s="658"/>
      <c r="C41" s="659"/>
      <c r="D41" s="1041">
        <f>+'2. Llenado de Supuestos'!D23</f>
        <v>0</v>
      </c>
      <c r="E41" s="1041"/>
      <c r="F41" s="1041"/>
      <c r="G41" s="1041"/>
      <c r="H41" s="1041"/>
      <c r="I41" s="1042"/>
      <c r="J41" s="1081">
        <f>+'2. Llenado de Supuestos'!J23</f>
        <v>0</v>
      </c>
      <c r="K41" s="1082"/>
      <c r="L41" s="1082"/>
      <c r="M41" s="1082"/>
      <c r="N41" s="1082"/>
      <c r="O41" s="1082"/>
      <c r="P41" s="1082"/>
      <c r="Q41" s="1082"/>
      <c r="R41" s="1082"/>
      <c r="S41" s="1083"/>
      <c r="T41" s="663"/>
      <c r="U41" s="664"/>
    </row>
    <row r="42" spans="2:21" s="644" customFormat="1" ht="17" thickBot="1" x14ac:dyDescent="0.25">
      <c r="B42" s="658"/>
      <c r="C42" s="659"/>
      <c r="D42" s="1041"/>
      <c r="E42" s="1041"/>
      <c r="F42" s="1041"/>
      <c r="G42" s="1041"/>
      <c r="H42" s="1041"/>
      <c r="I42" s="1042"/>
      <c r="J42" s="1084"/>
      <c r="K42" s="1085"/>
      <c r="L42" s="1085"/>
      <c r="M42" s="1085"/>
      <c r="N42" s="1085"/>
      <c r="O42" s="1085"/>
      <c r="P42" s="1085"/>
      <c r="Q42" s="1085"/>
      <c r="R42" s="1085"/>
      <c r="S42" s="1086"/>
      <c r="T42" s="663"/>
      <c r="U42" s="664"/>
    </row>
    <row r="43" spans="2:21" s="644" customFormat="1" ht="17" thickBot="1" x14ac:dyDescent="0.25">
      <c r="B43" s="658"/>
      <c r="C43" s="659"/>
      <c r="D43" s="1041"/>
      <c r="E43" s="1041"/>
      <c r="F43" s="1041"/>
      <c r="G43" s="1041"/>
      <c r="H43" s="1041"/>
      <c r="I43" s="1042"/>
      <c r="J43" s="1087"/>
      <c r="K43" s="1088"/>
      <c r="L43" s="1088"/>
      <c r="M43" s="1088"/>
      <c r="N43" s="1088"/>
      <c r="O43" s="1088"/>
      <c r="P43" s="1088"/>
      <c r="Q43" s="1088"/>
      <c r="R43" s="1088"/>
      <c r="S43" s="1089"/>
      <c r="T43" s="663"/>
      <c r="U43" s="664"/>
    </row>
    <row r="44" spans="2:21" s="644" customFormat="1" ht="12" customHeight="1" x14ac:dyDescent="0.2">
      <c r="B44" s="658"/>
      <c r="C44" s="659"/>
      <c r="D44" s="662"/>
      <c r="E44" s="662"/>
      <c r="F44" s="661"/>
      <c r="G44" s="661"/>
      <c r="H44" s="661"/>
      <c r="I44" s="661"/>
      <c r="J44" s="662"/>
      <c r="K44" s="663"/>
      <c r="L44" s="663"/>
      <c r="M44" s="663"/>
      <c r="N44" s="663"/>
      <c r="O44" s="663"/>
      <c r="P44" s="663"/>
      <c r="Q44" s="663"/>
      <c r="R44" s="663"/>
      <c r="S44" s="663"/>
      <c r="T44" s="663"/>
      <c r="U44" s="664"/>
    </row>
    <row r="45" spans="2:21" s="644" customFormat="1" ht="16" x14ac:dyDescent="0.2">
      <c r="B45" s="692"/>
      <c r="C45" s="663"/>
      <c r="D45" s="660" t="s">
        <v>234</v>
      </c>
      <c r="E45" s="662"/>
      <c r="F45" s="662"/>
      <c r="G45" s="662"/>
      <c r="H45" s="662"/>
      <c r="I45" s="662"/>
      <c r="J45" s="663"/>
      <c r="K45" s="663"/>
      <c r="L45" s="663"/>
      <c r="M45" s="663"/>
      <c r="N45" s="663"/>
      <c r="O45" s="663"/>
      <c r="P45" s="663"/>
      <c r="Q45" s="663"/>
      <c r="R45" s="663"/>
      <c r="S45" s="663"/>
      <c r="T45" s="663"/>
      <c r="U45" s="664"/>
    </row>
    <row r="46" spans="2:21" s="644" customFormat="1" ht="23.25" customHeight="1" thickBot="1" x14ac:dyDescent="0.25">
      <c r="B46" s="658"/>
      <c r="C46" s="659"/>
      <c r="D46" s="1072" t="s">
        <v>235</v>
      </c>
      <c r="E46" s="1072"/>
      <c r="F46" s="1072"/>
      <c r="G46" s="1072"/>
      <c r="H46" s="1072"/>
      <c r="I46" s="1072"/>
      <c r="J46" s="1072"/>
      <c r="K46" s="1072"/>
      <c r="L46" s="1072"/>
      <c r="M46" s="1072"/>
      <c r="N46" s="1072"/>
      <c r="O46" s="1072"/>
      <c r="P46" s="693"/>
      <c r="Q46" s="693"/>
      <c r="R46" s="693"/>
      <c r="S46" s="693"/>
      <c r="T46" s="663"/>
      <c r="U46" s="664"/>
    </row>
    <row r="47" spans="2:21" s="644" customFormat="1" ht="52" thickBot="1" x14ac:dyDescent="0.25">
      <c r="B47" s="658"/>
      <c r="C47" s="659"/>
      <c r="D47" s="686" t="s">
        <v>29</v>
      </c>
      <c r="E47" s="687" t="s">
        <v>45</v>
      </c>
      <c r="F47" s="687" t="s">
        <v>31</v>
      </c>
      <c r="G47" s="687" t="s">
        <v>32</v>
      </c>
      <c r="H47" s="687" t="s">
        <v>33</v>
      </c>
      <c r="I47" s="687" t="s">
        <v>34</v>
      </c>
      <c r="J47" s="687" t="s">
        <v>35</v>
      </c>
      <c r="K47" s="687" t="s">
        <v>36</v>
      </c>
      <c r="L47" s="687" t="s">
        <v>37</v>
      </c>
      <c r="M47" s="687" t="s">
        <v>38</v>
      </c>
      <c r="N47" s="687" t="s">
        <v>39</v>
      </c>
      <c r="O47" s="688" t="s">
        <v>40</v>
      </c>
      <c r="P47" s="688" t="s">
        <v>222</v>
      </c>
      <c r="Q47" s="688" t="s">
        <v>305</v>
      </c>
      <c r="R47" s="688" t="s">
        <v>306</v>
      </c>
      <c r="S47" s="923" t="s">
        <v>307</v>
      </c>
      <c r="T47" s="663"/>
      <c r="U47" s="664"/>
    </row>
    <row r="48" spans="2:21" s="644" customFormat="1" ht="18.75" customHeight="1" x14ac:dyDescent="0.2">
      <c r="B48" s="658"/>
      <c r="C48" s="659"/>
      <c r="D48" s="694">
        <f>+'2. Llenado de Supuestos'!D28</f>
        <v>0</v>
      </c>
      <c r="E48" s="695">
        <f>+'2. Llenado de Supuestos'!E28</f>
        <v>0</v>
      </c>
      <c r="F48" s="695">
        <f>+'2. Llenado de Supuestos'!F28</f>
        <v>0</v>
      </c>
      <c r="G48" s="695">
        <f>+'2. Llenado de Supuestos'!G28</f>
        <v>0</v>
      </c>
      <c r="H48" s="695">
        <f>+'2. Llenado de Supuestos'!H28</f>
        <v>0</v>
      </c>
      <c r="I48" s="695">
        <f>+'2. Llenado de Supuestos'!I28</f>
        <v>0</v>
      </c>
      <c r="J48" s="695">
        <f>+'2. Llenado de Supuestos'!J28</f>
        <v>0</v>
      </c>
      <c r="K48" s="695">
        <f>+'2. Llenado de Supuestos'!K28</f>
        <v>0</v>
      </c>
      <c r="L48" s="695">
        <f>+'2. Llenado de Supuestos'!L28</f>
        <v>0</v>
      </c>
      <c r="M48" s="695">
        <f>+'2. Llenado de Supuestos'!M28</f>
        <v>0</v>
      </c>
      <c r="N48" s="695">
        <f>+'2. Llenado de Supuestos'!N28</f>
        <v>0</v>
      </c>
      <c r="O48" s="695">
        <f>+'2. Llenado de Supuestos'!O28</f>
        <v>0</v>
      </c>
      <c r="P48" s="695">
        <f>+'2. Llenado de Supuestos'!P28</f>
        <v>0</v>
      </c>
      <c r="Q48" s="695">
        <f>+'2. Llenado de Supuestos'!U28</f>
        <v>0</v>
      </c>
      <c r="R48" s="695">
        <f>+'2. Llenado de Supuestos'!V28</f>
        <v>0</v>
      </c>
      <c r="S48" s="695">
        <f>+'2. Llenado de Supuestos'!W28</f>
        <v>0</v>
      </c>
      <c r="T48" s="663"/>
      <c r="U48" s="664"/>
    </row>
    <row r="49" spans="2:21" s="644" customFormat="1" ht="18.75" customHeight="1" x14ac:dyDescent="0.2">
      <c r="B49" s="658"/>
      <c r="C49" s="659"/>
      <c r="D49" s="694">
        <f>+'2. Llenado de Supuestos'!D29</f>
        <v>0</v>
      </c>
      <c r="E49" s="695">
        <f>+'2. Llenado de Supuestos'!E29</f>
        <v>0</v>
      </c>
      <c r="F49" s="695">
        <f>+'2. Llenado de Supuestos'!F29</f>
        <v>0</v>
      </c>
      <c r="G49" s="695">
        <f>+'2. Llenado de Supuestos'!G29</f>
        <v>0</v>
      </c>
      <c r="H49" s="695">
        <f>+'2. Llenado de Supuestos'!H29</f>
        <v>0</v>
      </c>
      <c r="I49" s="695">
        <f>+'2. Llenado de Supuestos'!I29</f>
        <v>0</v>
      </c>
      <c r="J49" s="695">
        <f>+'2. Llenado de Supuestos'!J29</f>
        <v>0</v>
      </c>
      <c r="K49" s="695">
        <f>+'2. Llenado de Supuestos'!K29</f>
        <v>0</v>
      </c>
      <c r="L49" s="695">
        <f>+'2. Llenado de Supuestos'!L29</f>
        <v>0</v>
      </c>
      <c r="M49" s="695">
        <f>+'2. Llenado de Supuestos'!M29</f>
        <v>0</v>
      </c>
      <c r="N49" s="695">
        <f>+'2. Llenado de Supuestos'!N29</f>
        <v>0</v>
      </c>
      <c r="O49" s="695">
        <f>+'2. Llenado de Supuestos'!O29</f>
        <v>0</v>
      </c>
      <c r="P49" s="695">
        <f>+'2. Llenado de Supuestos'!P29</f>
        <v>0</v>
      </c>
      <c r="Q49" s="695">
        <f>+'2. Llenado de Supuestos'!U29</f>
        <v>0</v>
      </c>
      <c r="R49" s="695">
        <f>+'2. Llenado de Supuestos'!V29</f>
        <v>0</v>
      </c>
      <c r="S49" s="695">
        <f>+'2. Llenado de Supuestos'!W29</f>
        <v>0</v>
      </c>
      <c r="T49" s="663"/>
      <c r="U49" s="664"/>
    </row>
    <row r="50" spans="2:21" s="644" customFormat="1" ht="18.75" customHeight="1" x14ac:dyDescent="0.2">
      <c r="B50" s="658"/>
      <c r="C50" s="659"/>
      <c r="D50" s="694">
        <f>+'2. Llenado de Supuestos'!D30</f>
        <v>0</v>
      </c>
      <c r="E50" s="695">
        <f>+'2. Llenado de Supuestos'!E30</f>
        <v>0</v>
      </c>
      <c r="F50" s="695">
        <f>+'2. Llenado de Supuestos'!F30</f>
        <v>0</v>
      </c>
      <c r="G50" s="695">
        <f>+'2. Llenado de Supuestos'!G30</f>
        <v>0</v>
      </c>
      <c r="H50" s="695">
        <f>+'2. Llenado de Supuestos'!H30</f>
        <v>0</v>
      </c>
      <c r="I50" s="695">
        <f>+'2. Llenado de Supuestos'!I30</f>
        <v>0</v>
      </c>
      <c r="J50" s="695">
        <f>+'2. Llenado de Supuestos'!J30</f>
        <v>0</v>
      </c>
      <c r="K50" s="695">
        <f>+'2. Llenado de Supuestos'!K30</f>
        <v>0</v>
      </c>
      <c r="L50" s="695">
        <f>+'2. Llenado de Supuestos'!L30</f>
        <v>0</v>
      </c>
      <c r="M50" s="695">
        <f>+'2. Llenado de Supuestos'!M30</f>
        <v>0</v>
      </c>
      <c r="N50" s="695">
        <f>+'2. Llenado de Supuestos'!N30</f>
        <v>0</v>
      </c>
      <c r="O50" s="695">
        <f>+'2. Llenado de Supuestos'!O30</f>
        <v>0</v>
      </c>
      <c r="P50" s="695">
        <f>+'2. Llenado de Supuestos'!P30</f>
        <v>0</v>
      </c>
      <c r="Q50" s="695">
        <f>+'2. Llenado de Supuestos'!U30</f>
        <v>0</v>
      </c>
      <c r="R50" s="695">
        <f>+'2. Llenado de Supuestos'!V30</f>
        <v>0</v>
      </c>
      <c r="S50" s="695">
        <f>+'2. Llenado de Supuestos'!W30</f>
        <v>0</v>
      </c>
      <c r="T50" s="663"/>
      <c r="U50" s="664"/>
    </row>
    <row r="51" spans="2:21" s="644" customFormat="1" ht="18.75" customHeight="1" x14ac:dyDescent="0.2">
      <c r="B51" s="658"/>
      <c r="C51" s="659"/>
      <c r="D51" s="694">
        <f>+'2. Llenado de Supuestos'!D31</f>
        <v>0</v>
      </c>
      <c r="E51" s="695">
        <f>+'2. Llenado de Supuestos'!E31</f>
        <v>0</v>
      </c>
      <c r="F51" s="695">
        <f>+'2. Llenado de Supuestos'!F31</f>
        <v>0</v>
      </c>
      <c r="G51" s="695">
        <f>+'2. Llenado de Supuestos'!G31</f>
        <v>0</v>
      </c>
      <c r="H51" s="695">
        <f>+'2. Llenado de Supuestos'!H31</f>
        <v>0</v>
      </c>
      <c r="I51" s="695">
        <f>+'2. Llenado de Supuestos'!I31</f>
        <v>0</v>
      </c>
      <c r="J51" s="695">
        <f>+'2. Llenado de Supuestos'!J31</f>
        <v>0</v>
      </c>
      <c r="K51" s="695">
        <f>+'2. Llenado de Supuestos'!K31</f>
        <v>0</v>
      </c>
      <c r="L51" s="695">
        <f>+'2. Llenado de Supuestos'!L31</f>
        <v>0</v>
      </c>
      <c r="M51" s="695">
        <f>+'2. Llenado de Supuestos'!M31</f>
        <v>0</v>
      </c>
      <c r="N51" s="695">
        <f>+'2. Llenado de Supuestos'!N31</f>
        <v>0</v>
      </c>
      <c r="O51" s="695">
        <f>+'2. Llenado de Supuestos'!O31</f>
        <v>0</v>
      </c>
      <c r="P51" s="695">
        <f>+'2. Llenado de Supuestos'!P31</f>
        <v>0</v>
      </c>
      <c r="Q51" s="695">
        <f>+'2. Llenado de Supuestos'!U31</f>
        <v>0</v>
      </c>
      <c r="R51" s="695">
        <f>+'2. Llenado de Supuestos'!V31</f>
        <v>0</v>
      </c>
      <c r="S51" s="695">
        <f>+'2. Llenado de Supuestos'!W31</f>
        <v>0</v>
      </c>
      <c r="T51" s="663"/>
      <c r="U51" s="664"/>
    </row>
    <row r="52" spans="2:21" s="644" customFormat="1" ht="10.5" customHeight="1" thickBot="1" x14ac:dyDescent="0.25">
      <c r="B52" s="658"/>
      <c r="C52" s="659"/>
      <c r="D52" s="662"/>
      <c r="E52" s="661"/>
      <c r="F52" s="661"/>
      <c r="G52" s="661"/>
      <c r="H52" s="661"/>
      <c r="I52" s="662"/>
      <c r="J52" s="663"/>
      <c r="K52" s="663"/>
      <c r="L52" s="663"/>
      <c r="M52" s="663"/>
      <c r="N52" s="663"/>
      <c r="O52" s="663"/>
      <c r="P52" s="663"/>
      <c r="Q52" s="663"/>
      <c r="R52" s="663"/>
      <c r="S52" s="663"/>
      <c r="T52" s="663"/>
      <c r="U52" s="664"/>
    </row>
    <row r="53" spans="2:21" s="644" customFormat="1" ht="29.25" customHeight="1" thickBot="1" x14ac:dyDescent="0.25">
      <c r="B53" s="658"/>
      <c r="C53" s="678" t="s">
        <v>236</v>
      </c>
      <c r="D53" s="660" t="s">
        <v>237</v>
      </c>
      <c r="E53" s="662"/>
      <c r="F53" s="679"/>
      <c r="G53" s="660"/>
      <c r="H53" s="662"/>
      <c r="I53" s="679"/>
      <c r="J53" s="660"/>
      <c r="K53" s="662"/>
      <c r="L53" s="679"/>
      <c r="M53" s="660"/>
      <c r="N53" s="662"/>
      <c r="O53" s="679"/>
      <c r="P53" s="679"/>
      <c r="Q53" s="679"/>
      <c r="R53" s="679"/>
      <c r="S53" s="679"/>
      <c r="T53" s="660"/>
      <c r="U53" s="664"/>
    </row>
    <row r="54" spans="2:21" s="644" customFormat="1" ht="17" thickBot="1" x14ac:dyDescent="0.25">
      <c r="B54" s="658"/>
      <c r="C54" s="659"/>
      <c r="D54" s="1094" t="s">
        <v>238</v>
      </c>
      <c r="E54" s="1095"/>
      <c r="F54" s="1095"/>
      <c r="G54" s="1095"/>
      <c r="H54" s="1095"/>
      <c r="I54" s="1097"/>
      <c r="J54" s="1098" t="s">
        <v>239</v>
      </c>
      <c r="K54" s="1099"/>
      <c r="L54" s="1099"/>
      <c r="M54" s="1099"/>
      <c r="N54" s="1099"/>
      <c r="O54" s="1099"/>
      <c r="P54" s="1099"/>
      <c r="Q54" s="1099"/>
      <c r="R54" s="1099"/>
      <c r="S54" s="1100"/>
      <c r="T54" s="696"/>
      <c r="U54" s="664"/>
    </row>
    <row r="55" spans="2:21" s="644" customFormat="1" ht="19.5" customHeight="1" thickBot="1" x14ac:dyDescent="0.25">
      <c r="B55" s="658"/>
      <c r="C55" s="659"/>
      <c r="D55" s="1041">
        <f>+'2. Llenado de Supuestos'!D35</f>
        <v>0</v>
      </c>
      <c r="E55" s="1041"/>
      <c r="F55" s="1041"/>
      <c r="G55" s="1041"/>
      <c r="H55" s="1041"/>
      <c r="I55" s="1042"/>
      <c r="J55" s="1056">
        <f>+'2. Llenado de Supuestos'!J35</f>
        <v>0</v>
      </c>
      <c r="K55" s="1057"/>
      <c r="L55" s="1057"/>
      <c r="M55" s="1057"/>
      <c r="N55" s="1057"/>
      <c r="O55" s="1057"/>
      <c r="P55" s="1057"/>
      <c r="Q55" s="1057"/>
      <c r="R55" s="1057"/>
      <c r="S55" s="1058"/>
      <c r="T55" s="1052"/>
      <c r="U55" s="664"/>
    </row>
    <row r="56" spans="2:21" s="644" customFormat="1" ht="19.5" customHeight="1" thickBot="1" x14ac:dyDescent="0.25">
      <c r="B56" s="658"/>
      <c r="C56" s="659"/>
      <c r="D56" s="1041"/>
      <c r="E56" s="1041"/>
      <c r="F56" s="1041"/>
      <c r="G56" s="1041"/>
      <c r="H56" s="1041"/>
      <c r="I56" s="1042"/>
      <c r="J56" s="1059"/>
      <c r="K56" s="1060"/>
      <c r="L56" s="1060"/>
      <c r="M56" s="1060"/>
      <c r="N56" s="1060"/>
      <c r="O56" s="1060"/>
      <c r="P56" s="1060"/>
      <c r="Q56" s="1060"/>
      <c r="R56" s="1060"/>
      <c r="S56" s="1061"/>
      <c r="T56" s="1052"/>
      <c r="U56" s="664"/>
    </row>
    <row r="57" spans="2:21" s="644" customFormat="1" ht="19.5" customHeight="1" thickBot="1" x14ac:dyDescent="0.25">
      <c r="B57" s="658"/>
      <c r="C57" s="659"/>
      <c r="D57" s="1041"/>
      <c r="E57" s="1041"/>
      <c r="F57" s="1041"/>
      <c r="G57" s="1041"/>
      <c r="H57" s="1041"/>
      <c r="I57" s="1042"/>
      <c r="J57" s="1073"/>
      <c r="K57" s="1074"/>
      <c r="L57" s="1074"/>
      <c r="M57" s="1074"/>
      <c r="N57" s="1074"/>
      <c r="O57" s="1074"/>
      <c r="P57" s="1074"/>
      <c r="Q57" s="1074"/>
      <c r="R57" s="1074"/>
      <c r="S57" s="1075"/>
      <c r="T57" s="1052"/>
      <c r="U57" s="664"/>
    </row>
    <row r="58" spans="2:21" s="644" customFormat="1" ht="22.5" customHeight="1" thickBot="1" x14ac:dyDescent="0.25">
      <c r="B58" s="658"/>
      <c r="C58" s="678" t="s">
        <v>240</v>
      </c>
      <c r="D58" s="660" t="s">
        <v>47</v>
      </c>
      <c r="E58" s="662"/>
      <c r="F58" s="679"/>
      <c r="G58" s="660"/>
      <c r="H58" s="662"/>
      <c r="I58" s="679"/>
      <c r="J58" s="660"/>
      <c r="K58" s="662"/>
      <c r="L58" s="679"/>
      <c r="M58" s="660"/>
      <c r="N58" s="662"/>
      <c r="O58" s="679"/>
      <c r="P58" s="679"/>
      <c r="Q58" s="679"/>
      <c r="R58" s="679"/>
      <c r="S58" s="679"/>
      <c r="T58" s="660"/>
      <c r="U58" s="664"/>
    </row>
    <row r="59" spans="2:21" s="644" customFormat="1" ht="17" thickBot="1" x14ac:dyDescent="0.25">
      <c r="B59" s="658"/>
      <c r="C59" s="659"/>
      <c r="D59" s="1094" t="s">
        <v>370</v>
      </c>
      <c r="E59" s="1095"/>
      <c r="F59" s="1095"/>
      <c r="G59" s="1095"/>
      <c r="H59" s="1095"/>
      <c r="I59" s="1096"/>
      <c r="J59" s="1053" t="s">
        <v>371</v>
      </c>
      <c r="K59" s="1039"/>
      <c r="L59" s="1039"/>
      <c r="M59" s="1039"/>
      <c r="N59" s="1039"/>
      <c r="O59" s="1039"/>
      <c r="P59" s="1039"/>
      <c r="Q59" s="1039"/>
      <c r="R59" s="1039"/>
      <c r="S59" s="1040"/>
      <c r="T59" s="697"/>
      <c r="U59" s="664"/>
    </row>
    <row r="60" spans="2:21" s="644" customFormat="1" ht="18.75" customHeight="1" thickBot="1" x14ac:dyDescent="0.25">
      <c r="B60" s="658"/>
      <c r="C60" s="659"/>
      <c r="D60" s="1041">
        <f>+'2. Llenado de Supuestos'!D38</f>
        <v>0</v>
      </c>
      <c r="E60" s="1041"/>
      <c r="F60" s="1041"/>
      <c r="G60" s="1041"/>
      <c r="H60" s="1041"/>
      <c r="I60" s="1042"/>
      <c r="J60" s="1056">
        <f>+'2. Llenado de Supuestos'!J38</f>
        <v>0</v>
      </c>
      <c r="K60" s="1057"/>
      <c r="L60" s="1057"/>
      <c r="M60" s="1057"/>
      <c r="N60" s="1057"/>
      <c r="O60" s="1057"/>
      <c r="P60" s="1057"/>
      <c r="Q60" s="1057"/>
      <c r="R60" s="1057"/>
      <c r="S60" s="1058"/>
      <c r="T60" s="1052"/>
      <c r="U60" s="664"/>
    </row>
    <row r="61" spans="2:21" s="644" customFormat="1" ht="18.75" customHeight="1" thickBot="1" x14ac:dyDescent="0.25">
      <c r="B61" s="658"/>
      <c r="C61" s="659"/>
      <c r="D61" s="1041"/>
      <c r="E61" s="1041"/>
      <c r="F61" s="1041"/>
      <c r="G61" s="1041"/>
      <c r="H61" s="1041"/>
      <c r="I61" s="1042"/>
      <c r="J61" s="1059"/>
      <c r="K61" s="1060"/>
      <c r="L61" s="1060"/>
      <c r="M61" s="1060"/>
      <c r="N61" s="1060"/>
      <c r="O61" s="1060"/>
      <c r="P61" s="1060"/>
      <c r="Q61" s="1060"/>
      <c r="R61" s="1060"/>
      <c r="S61" s="1061"/>
      <c r="T61" s="1052"/>
      <c r="U61" s="664"/>
    </row>
    <row r="62" spans="2:21" s="644" customFormat="1" ht="18.75" customHeight="1" thickBot="1" x14ac:dyDescent="0.25">
      <c r="B62" s="658"/>
      <c r="C62" s="659"/>
      <c r="D62" s="1054"/>
      <c r="E62" s="1054"/>
      <c r="F62" s="1054"/>
      <c r="G62" s="1054"/>
      <c r="H62" s="1054"/>
      <c r="I62" s="1055"/>
      <c r="J62" s="1059"/>
      <c r="K62" s="1060"/>
      <c r="L62" s="1060"/>
      <c r="M62" s="1060"/>
      <c r="N62" s="1060"/>
      <c r="O62" s="1060"/>
      <c r="P62" s="1060"/>
      <c r="Q62" s="1060"/>
      <c r="R62" s="1060"/>
      <c r="S62" s="1061"/>
      <c r="T62" s="1052"/>
      <c r="U62" s="664"/>
    </row>
    <row r="63" spans="2:21" s="644" customFormat="1" ht="24" customHeight="1" thickBot="1" x14ac:dyDescent="0.25">
      <c r="B63" s="658"/>
      <c r="C63" s="924" t="s">
        <v>243</v>
      </c>
      <c r="D63" s="1076" t="s">
        <v>64</v>
      </c>
      <c r="E63" s="1077"/>
      <c r="F63" s="1077"/>
      <c r="G63" s="1077"/>
      <c r="H63" s="1077"/>
      <c r="I63" s="1077"/>
      <c r="J63" s="1077"/>
      <c r="K63" s="1077"/>
      <c r="L63" s="1077"/>
      <c r="M63" s="1077"/>
      <c r="N63" s="1077"/>
      <c r="O63" s="1077"/>
      <c r="P63" s="1077"/>
      <c r="Q63" s="1077"/>
      <c r="R63" s="1077"/>
      <c r="S63" s="1101"/>
      <c r="T63" s="663"/>
      <c r="U63" s="664"/>
    </row>
    <row r="64" spans="2:21" s="644" customFormat="1" ht="17" thickBot="1" x14ac:dyDescent="0.25">
      <c r="B64" s="658"/>
      <c r="C64" s="659"/>
      <c r="D64" s="1091" t="s">
        <v>244</v>
      </c>
      <c r="E64" s="1092"/>
      <c r="F64" s="1092"/>
      <c r="G64" s="1092"/>
      <c r="H64" s="1092"/>
      <c r="I64" s="1092"/>
      <c r="J64" s="1092"/>
      <c r="K64" s="1092"/>
      <c r="L64" s="1092"/>
      <c r="M64" s="1092"/>
      <c r="N64" s="1092"/>
      <c r="O64" s="1092"/>
      <c r="P64" s="1092"/>
      <c r="Q64" s="1092"/>
      <c r="R64" s="1092"/>
      <c r="S64" s="1093"/>
      <c r="T64" s="663"/>
      <c r="U64" s="664"/>
    </row>
    <row r="65" spans="2:25" s="644" customFormat="1" ht="18" customHeight="1" x14ac:dyDescent="0.2">
      <c r="B65" s="658"/>
      <c r="C65" s="659"/>
      <c r="D65" s="1043">
        <f>+'2. Llenado de Supuestos'!D41</f>
        <v>0</v>
      </c>
      <c r="E65" s="1044"/>
      <c r="F65" s="1044"/>
      <c r="G65" s="1044"/>
      <c r="H65" s="1044"/>
      <c r="I65" s="1044"/>
      <c r="J65" s="1044"/>
      <c r="K65" s="1044"/>
      <c r="L65" s="1044"/>
      <c r="M65" s="1044"/>
      <c r="N65" s="1044"/>
      <c r="O65" s="1044"/>
      <c r="P65" s="1044"/>
      <c r="Q65" s="1044"/>
      <c r="R65" s="1044"/>
      <c r="S65" s="1045"/>
      <c r="T65" s="663"/>
      <c r="U65" s="664"/>
    </row>
    <row r="66" spans="2:25" s="644" customFormat="1" ht="18" customHeight="1" thickBot="1" x14ac:dyDescent="0.25">
      <c r="B66" s="658"/>
      <c r="C66" s="659"/>
      <c r="D66" s="1049"/>
      <c r="E66" s="1050"/>
      <c r="F66" s="1050"/>
      <c r="G66" s="1050"/>
      <c r="H66" s="1050"/>
      <c r="I66" s="1050"/>
      <c r="J66" s="1050"/>
      <c r="K66" s="1050"/>
      <c r="L66" s="1050"/>
      <c r="M66" s="1050"/>
      <c r="N66" s="1050"/>
      <c r="O66" s="1050"/>
      <c r="P66" s="1050"/>
      <c r="Q66" s="1050"/>
      <c r="R66" s="1050"/>
      <c r="S66" s="1051"/>
      <c r="T66" s="663"/>
      <c r="U66" s="664"/>
    </row>
    <row r="67" spans="2:25" s="644" customFormat="1" ht="11.25" customHeight="1" thickBot="1" x14ac:dyDescent="0.25">
      <c r="B67" s="698"/>
      <c r="C67" s="674"/>
      <c r="D67" s="673"/>
      <c r="E67" s="673"/>
      <c r="F67" s="673"/>
      <c r="G67" s="673"/>
      <c r="H67" s="673"/>
      <c r="I67" s="673"/>
      <c r="J67" s="674"/>
      <c r="K67" s="674"/>
      <c r="L67" s="674"/>
      <c r="M67" s="674"/>
      <c r="N67" s="674"/>
      <c r="O67" s="674"/>
      <c r="P67" s="674"/>
      <c r="Q67" s="674"/>
      <c r="R67" s="674"/>
      <c r="S67" s="674"/>
      <c r="T67" s="674"/>
      <c r="U67" s="675"/>
      <c r="Y67" s="644" t="s">
        <v>245</v>
      </c>
    </row>
    <row r="68" spans="2:25" s="644" customFormat="1" ht="28.5" customHeight="1" thickTop="1" thickBot="1" x14ac:dyDescent="0.3">
      <c r="B68" s="676"/>
      <c r="C68" s="677">
        <v>3</v>
      </c>
      <c r="D68" s="1068" t="s">
        <v>66</v>
      </c>
      <c r="E68" s="1068"/>
      <c r="F68" s="1068"/>
      <c r="G68" s="1068"/>
      <c r="H68" s="1068"/>
      <c r="I68" s="1068"/>
      <c r="J68" s="1068"/>
      <c r="K68" s="1068"/>
      <c r="L68" s="1068"/>
      <c r="M68" s="1068"/>
      <c r="N68" s="1068"/>
      <c r="O68" s="1068"/>
      <c r="P68" s="1068"/>
      <c r="Q68" s="1068"/>
      <c r="R68" s="1068"/>
      <c r="S68" s="1068"/>
      <c r="T68" s="656"/>
      <c r="U68" s="657"/>
    </row>
    <row r="69" spans="2:25" ht="21" customHeight="1" x14ac:dyDescent="0.2">
      <c r="B69" s="699"/>
      <c r="C69" s="700"/>
      <c r="D69" s="1109">
        <f>+'2. Llenado de Supuestos'!D44</f>
        <v>0</v>
      </c>
      <c r="E69" s="1110"/>
      <c r="F69" s="1110"/>
      <c r="G69" s="1110"/>
      <c r="H69" s="1110"/>
      <c r="I69" s="1110"/>
      <c r="J69" s="1110"/>
      <c r="K69" s="1110"/>
      <c r="L69" s="1110"/>
      <c r="M69" s="1110"/>
      <c r="N69" s="1110"/>
      <c r="O69" s="1110"/>
      <c r="P69" s="1110"/>
      <c r="Q69" s="1110"/>
      <c r="R69" s="1110"/>
      <c r="S69" s="1111"/>
      <c r="T69" s="700"/>
      <c r="U69" s="701"/>
    </row>
    <row r="70" spans="2:25" ht="21" customHeight="1" x14ac:dyDescent="0.2">
      <c r="B70" s="699"/>
      <c r="C70" s="700"/>
      <c r="D70" s="1112"/>
      <c r="E70" s="1113"/>
      <c r="F70" s="1113"/>
      <c r="G70" s="1113"/>
      <c r="H70" s="1113"/>
      <c r="I70" s="1113"/>
      <c r="J70" s="1113"/>
      <c r="K70" s="1113"/>
      <c r="L70" s="1113"/>
      <c r="M70" s="1113"/>
      <c r="N70" s="1113"/>
      <c r="O70" s="1113"/>
      <c r="P70" s="1113"/>
      <c r="Q70" s="1113"/>
      <c r="R70" s="1113"/>
      <c r="S70" s="1114"/>
      <c r="T70" s="700"/>
      <c r="U70" s="701"/>
    </row>
    <row r="71" spans="2:25" ht="21" customHeight="1" thickBot="1" x14ac:dyDescent="0.25">
      <c r="B71" s="699"/>
      <c r="C71" s="700"/>
      <c r="D71" s="1115"/>
      <c r="E71" s="1116"/>
      <c r="F71" s="1116"/>
      <c r="G71" s="1116"/>
      <c r="H71" s="1116"/>
      <c r="I71" s="1116"/>
      <c r="J71" s="1116"/>
      <c r="K71" s="1116"/>
      <c r="L71" s="1116"/>
      <c r="M71" s="1116"/>
      <c r="N71" s="1116"/>
      <c r="O71" s="1116"/>
      <c r="P71" s="1116"/>
      <c r="Q71" s="1116"/>
      <c r="R71" s="1116"/>
      <c r="S71" s="1117"/>
      <c r="T71" s="700"/>
      <c r="U71" s="701"/>
    </row>
    <row r="72" spans="2:25" ht="16" thickBot="1" x14ac:dyDescent="0.25">
      <c r="B72" s="702"/>
      <c r="C72" s="703"/>
      <c r="D72" s="704"/>
      <c r="E72" s="704"/>
      <c r="F72" s="704"/>
      <c r="G72" s="704"/>
      <c r="H72" s="704"/>
      <c r="I72" s="704"/>
      <c r="J72" s="703"/>
      <c r="K72" s="703"/>
      <c r="L72" s="703"/>
      <c r="M72" s="703"/>
      <c r="N72" s="703"/>
      <c r="O72" s="703"/>
      <c r="P72" s="703"/>
      <c r="Q72" s="703"/>
      <c r="R72" s="703"/>
      <c r="S72" s="703"/>
      <c r="T72" s="703"/>
      <c r="U72" s="705"/>
    </row>
    <row r="73" spans="2:25" ht="16" hidden="1" thickTop="1" x14ac:dyDescent="0.2"/>
    <row r="74" spans="2:25" ht="25" thickTop="1" x14ac:dyDescent="0.2">
      <c r="D74" s="1062" t="s">
        <v>70</v>
      </c>
      <c r="E74" s="1062"/>
      <c r="F74" s="1062"/>
      <c r="G74" s="1062"/>
      <c r="H74" s="1062"/>
      <c r="I74" s="1062"/>
      <c r="J74" s="1062"/>
      <c r="K74" s="1062"/>
      <c r="L74" s="1062"/>
      <c r="M74" s="1062"/>
      <c r="N74" s="1062"/>
      <c r="O74" s="1062"/>
      <c r="P74" s="649"/>
      <c r="Q74" s="649"/>
      <c r="R74" s="649"/>
      <c r="S74" s="649"/>
    </row>
    <row r="75" spans="2:25" ht="9.75" customHeight="1" thickBot="1" x14ac:dyDescent="0.25"/>
    <row r="76" spans="2:25" ht="26.25" customHeight="1" thickTop="1" x14ac:dyDescent="0.25">
      <c r="B76" s="676"/>
      <c r="C76" s="677">
        <v>1</v>
      </c>
      <c r="D76" s="653" t="s">
        <v>71</v>
      </c>
      <c r="E76" s="677"/>
      <c r="F76" s="677"/>
      <c r="G76" s="652"/>
      <c r="H76" s="652"/>
      <c r="I76" s="654"/>
      <c r="J76" s="654"/>
      <c r="K76" s="654"/>
      <c r="L76" s="655"/>
      <c r="M76" s="655"/>
      <c r="N76" s="655"/>
      <c r="O76" s="655"/>
      <c r="P76" s="655"/>
      <c r="Q76" s="655"/>
      <c r="R76" s="655"/>
      <c r="S76" s="655"/>
      <c r="T76" s="656"/>
      <c r="U76" s="657"/>
    </row>
    <row r="77" spans="2:25" ht="17.25" customHeight="1" x14ac:dyDescent="0.2">
      <c r="B77" s="699"/>
      <c r="C77" s="700"/>
      <c r="D77" s="660" t="s">
        <v>372</v>
      </c>
      <c r="E77" s="706"/>
      <c r="G77" s="707">
        <f>+'2. Llenado de Supuestos'!G48</f>
        <v>0</v>
      </c>
      <c r="H77" s="706"/>
      <c r="I77" s="706"/>
      <c r="J77" s="700"/>
      <c r="K77" s="700"/>
      <c r="L77" s="700"/>
      <c r="M77" s="700"/>
      <c r="N77" s="700"/>
      <c r="O77" s="700"/>
      <c r="P77" s="700"/>
      <c r="Q77" s="700"/>
      <c r="R77" s="700"/>
      <c r="S77" s="700"/>
      <c r="T77" s="700"/>
      <c r="U77" s="701"/>
    </row>
    <row r="78" spans="2:25" ht="17.25" customHeight="1" x14ac:dyDescent="0.2">
      <c r="B78" s="699"/>
      <c r="C78" s="700"/>
      <c r="D78" s="660" t="s">
        <v>373</v>
      </c>
      <c r="E78" s="706"/>
      <c r="G78" s="707">
        <f>+'2. Llenado de Supuestos'!G49</f>
        <v>0</v>
      </c>
      <c r="I78" s="708" t="s">
        <v>74</v>
      </c>
      <c r="J78" s="706"/>
      <c r="M78" s="925">
        <f>+'2. Llenado de Supuestos'!M49</f>
        <v>0</v>
      </c>
      <c r="N78" s="700"/>
      <c r="O78" s="700"/>
      <c r="P78" s="700"/>
      <c r="Q78" s="700"/>
      <c r="R78" s="700"/>
      <c r="S78" s="700"/>
      <c r="T78" s="700"/>
      <c r="U78" s="701"/>
    </row>
    <row r="79" spans="2:25" ht="10.5" customHeight="1" thickBot="1" x14ac:dyDescent="0.25">
      <c r="B79" s="699"/>
      <c r="C79" s="700"/>
      <c r="D79" s="706"/>
      <c r="E79" s="706"/>
      <c r="F79" s="706"/>
      <c r="G79" s="706"/>
      <c r="H79" s="706"/>
      <c r="I79" s="706"/>
      <c r="J79" s="700"/>
      <c r="K79" s="700"/>
      <c r="L79" s="700"/>
      <c r="M79" s="700"/>
      <c r="N79" s="700"/>
      <c r="O79" s="700"/>
      <c r="P79" s="700"/>
      <c r="Q79" s="700"/>
      <c r="R79" s="700"/>
      <c r="S79" s="700"/>
      <c r="T79" s="700"/>
      <c r="U79" s="701"/>
    </row>
    <row r="80" spans="2:25" ht="23.25" customHeight="1" thickTop="1" x14ac:dyDescent="0.25">
      <c r="B80" s="676"/>
      <c r="C80" s="677">
        <v>2</v>
      </c>
      <c r="D80" s="653" t="s">
        <v>75</v>
      </c>
      <c r="E80" s="677"/>
      <c r="F80" s="677"/>
      <c r="G80" s="652"/>
      <c r="H80" s="652"/>
      <c r="I80" s="654"/>
      <c r="J80" s="654"/>
      <c r="K80" s="654"/>
      <c r="L80" s="655"/>
      <c r="M80" s="655"/>
      <c r="N80" s="655"/>
      <c r="O80" s="655"/>
      <c r="P80" s="655"/>
      <c r="Q80" s="655"/>
      <c r="R80" s="655"/>
      <c r="S80" s="655"/>
      <c r="T80" s="656"/>
      <c r="U80" s="657"/>
    </row>
    <row r="81" spans="2:21" ht="18" customHeight="1" x14ac:dyDescent="0.2">
      <c r="B81" s="699"/>
      <c r="C81" s="700"/>
      <c r="D81" s="660" t="s">
        <v>372</v>
      </c>
      <c r="E81" s="706"/>
      <c r="G81" s="707">
        <f>+'2. Llenado de Supuestos'!G52</f>
        <v>0</v>
      </c>
      <c r="H81" s="706"/>
      <c r="I81" s="706"/>
      <c r="J81" s="700"/>
      <c r="K81" s="700"/>
      <c r="L81" s="700"/>
      <c r="M81" s="700"/>
      <c r="N81" s="700"/>
      <c r="O81" s="700"/>
      <c r="P81" s="700"/>
      <c r="Q81" s="700"/>
      <c r="R81" s="700"/>
      <c r="S81" s="700"/>
      <c r="T81" s="700"/>
      <c r="U81" s="701"/>
    </row>
    <row r="82" spans="2:21" ht="18" customHeight="1" x14ac:dyDescent="0.2">
      <c r="B82" s="699"/>
      <c r="C82" s="700"/>
      <c r="D82" s="660" t="s">
        <v>373</v>
      </c>
      <c r="E82" s="706"/>
      <c r="G82" s="707">
        <f>+'2. Llenado de Supuestos'!G53</f>
        <v>0</v>
      </c>
      <c r="I82" s="708" t="s">
        <v>74</v>
      </c>
      <c r="J82" s="706"/>
      <c r="M82" s="925">
        <f>+'2. Llenado de Supuestos'!M53</f>
        <v>0</v>
      </c>
      <c r="N82" s="700"/>
      <c r="O82" s="700"/>
      <c r="P82" s="700"/>
      <c r="Q82" s="700"/>
      <c r="R82" s="700"/>
      <c r="S82" s="700"/>
      <c r="T82" s="700"/>
      <c r="U82" s="701"/>
    </row>
    <row r="83" spans="2:21" ht="16" thickBot="1" x14ac:dyDescent="0.25">
      <c r="B83" s="702"/>
      <c r="C83" s="703"/>
      <c r="D83" s="704"/>
      <c r="E83" s="704"/>
      <c r="F83" s="704"/>
      <c r="G83" s="704"/>
      <c r="H83" s="704"/>
      <c r="I83" s="704"/>
      <c r="J83" s="703"/>
      <c r="K83" s="703"/>
      <c r="L83" s="703"/>
      <c r="M83" s="703"/>
      <c r="N83" s="703"/>
      <c r="O83" s="703"/>
      <c r="P83" s="703"/>
      <c r="Q83" s="703"/>
      <c r="R83" s="703"/>
      <c r="S83" s="703"/>
      <c r="T83" s="703"/>
      <c r="U83" s="705"/>
    </row>
    <row r="84" spans="2:21" ht="16" hidden="1" thickTop="1" x14ac:dyDescent="0.2"/>
    <row r="85" spans="2:21" s="761" customFormat="1" ht="22" thickTop="1" x14ac:dyDescent="0.25">
      <c r="D85" s="1062" t="s">
        <v>77</v>
      </c>
      <c r="E85" s="1062"/>
      <c r="F85" s="1062"/>
      <c r="G85" s="1062"/>
      <c r="H85" s="1062"/>
      <c r="I85" s="1062"/>
      <c r="J85" s="1062"/>
      <c r="K85" s="1062"/>
      <c r="L85" s="1062"/>
      <c r="M85" s="1062"/>
      <c r="N85" s="1062"/>
      <c r="O85" s="1062"/>
      <c r="P85" s="763"/>
      <c r="Q85" s="763"/>
      <c r="R85" s="763"/>
      <c r="S85" s="763"/>
    </row>
    <row r="86" spans="2:21" s="761" customFormat="1" ht="21" x14ac:dyDescent="0.25">
      <c r="B86" s="865"/>
      <c r="C86" s="865"/>
      <c r="D86" s="1118" t="s">
        <v>248</v>
      </c>
      <c r="E86" s="1118"/>
      <c r="F86" s="1118"/>
      <c r="G86" s="1118"/>
      <c r="H86" s="1118"/>
      <c r="I86" s="1118"/>
      <c r="J86" s="1118"/>
      <c r="K86" s="1118"/>
      <c r="L86" s="1118"/>
      <c r="M86" s="1118"/>
      <c r="N86" s="1118"/>
      <c r="O86" s="1118"/>
      <c r="P86" s="1118"/>
      <c r="Q86" s="1118"/>
      <c r="R86" s="1118"/>
      <c r="S86" s="1118"/>
      <c r="T86" s="1118"/>
      <c r="U86" s="1118"/>
    </row>
    <row r="87" spans="2:21" ht="16" thickBot="1" x14ac:dyDescent="0.25"/>
    <row r="88" spans="2:21" ht="26.25" customHeight="1" thickTop="1" x14ac:dyDescent="0.25">
      <c r="B88" s="676"/>
      <c r="C88" s="677">
        <v>1</v>
      </c>
      <c r="D88" s="1090" t="s">
        <v>78</v>
      </c>
      <c r="E88" s="1090"/>
      <c r="F88" s="1090"/>
      <c r="G88" s="1090"/>
      <c r="H88" s="1090"/>
      <c r="I88" s="1090"/>
      <c r="J88" s="1090"/>
      <c r="K88" s="1090"/>
      <c r="L88" s="1090"/>
      <c r="M88" s="1090"/>
      <c r="N88" s="1090"/>
      <c r="O88" s="1090"/>
      <c r="P88" s="1090"/>
      <c r="Q88" s="1090"/>
      <c r="R88" s="1090"/>
      <c r="S88" s="1090"/>
      <c r="T88" s="656"/>
      <c r="U88" s="657"/>
    </row>
    <row r="89" spans="2:21" ht="9.75" customHeight="1" x14ac:dyDescent="0.25">
      <c r="B89" s="710"/>
      <c r="C89" s="711"/>
      <c r="D89" s="712"/>
      <c r="E89" s="711"/>
      <c r="F89" s="711"/>
      <c r="G89" s="713"/>
      <c r="H89" s="713"/>
      <c r="I89" s="714"/>
      <c r="J89" s="714"/>
      <c r="K89" s="714"/>
      <c r="L89" s="685"/>
      <c r="M89" s="685"/>
      <c r="N89" s="685"/>
      <c r="O89" s="685"/>
      <c r="P89" s="685"/>
      <c r="Q89" s="685"/>
      <c r="R89" s="685"/>
      <c r="S89" s="685"/>
      <c r="T89" s="663"/>
      <c r="U89" s="664"/>
    </row>
    <row r="90" spans="2:21" ht="16" x14ac:dyDescent="0.2">
      <c r="B90" s="699"/>
      <c r="C90" s="700"/>
      <c r="D90" s="660" t="s">
        <v>249</v>
      </c>
      <c r="E90" s="706"/>
      <c r="F90" s="706"/>
      <c r="G90" s="706"/>
      <c r="H90" s="706"/>
      <c r="I90" s="706"/>
      <c r="J90" s="700"/>
      <c r="K90" s="700"/>
      <c r="L90" s="700"/>
      <c r="M90" s="700"/>
      <c r="N90" s="700"/>
      <c r="O90" s="715"/>
      <c r="P90" s="715"/>
      <c r="Q90" s="715"/>
      <c r="R90" s="715"/>
      <c r="S90" s="715"/>
      <c r="T90" s="700"/>
      <c r="U90" s="701"/>
    </row>
    <row r="91" spans="2:21" ht="30" customHeight="1" x14ac:dyDescent="0.2">
      <c r="B91" s="699"/>
      <c r="C91" s="700"/>
      <c r="D91" s="1069" t="s">
        <v>80</v>
      </c>
      <c r="E91" s="1069"/>
      <c r="F91" s="1069"/>
      <c r="G91" s="1069"/>
      <c r="H91" s="1069"/>
      <c r="I91" s="1069"/>
      <c r="J91" s="1069"/>
      <c r="K91" s="1069"/>
      <c r="L91" s="1069"/>
      <c r="M91" s="1069"/>
      <c r="N91" s="1069"/>
      <c r="O91" s="1069"/>
      <c r="P91" s="693"/>
      <c r="Q91" s="693"/>
      <c r="R91" s="693"/>
      <c r="S91" s="693"/>
      <c r="T91" s="700"/>
      <c r="U91" s="701"/>
    </row>
    <row r="92" spans="2:21" ht="7.5" customHeight="1" thickBot="1" x14ac:dyDescent="0.25">
      <c r="B92" s="699"/>
      <c r="C92" s="700"/>
      <c r="D92" s="660"/>
      <c r="E92" s="706"/>
      <c r="F92" s="706"/>
      <c r="G92" s="706"/>
      <c r="H92" s="706"/>
      <c r="I92" s="706"/>
      <c r="J92" s="700"/>
      <c r="K92" s="700"/>
      <c r="L92" s="700"/>
      <c r="M92" s="700"/>
      <c r="N92" s="700"/>
      <c r="O92" s="715"/>
      <c r="P92" s="715"/>
      <c r="Q92" s="715"/>
      <c r="R92" s="715"/>
      <c r="S92" s="715"/>
      <c r="T92" s="700"/>
      <c r="U92" s="701"/>
    </row>
    <row r="93" spans="2:21" ht="21.75" customHeight="1" thickBot="1" x14ac:dyDescent="0.25">
      <c r="B93" s="699"/>
      <c r="C93" s="700"/>
      <c r="D93" s="1103">
        <f>+'2. Llenado de Supuestos'!D60:P60</f>
        <v>0</v>
      </c>
      <c r="E93" s="1104"/>
      <c r="F93" s="1104"/>
      <c r="G93" s="1104"/>
      <c r="H93" s="1104"/>
      <c r="I93" s="1104"/>
      <c r="J93" s="1104"/>
      <c r="K93" s="1104"/>
      <c r="L93" s="1104"/>
      <c r="M93" s="1104"/>
      <c r="N93" s="1104"/>
      <c r="O93" s="1104"/>
      <c r="P93" s="1104"/>
      <c r="Q93" s="1104"/>
      <c r="R93" s="1104"/>
      <c r="S93" s="1105"/>
      <c r="T93" s="706"/>
      <c r="U93" s="701"/>
    </row>
    <row r="94" spans="2:21" ht="11.25" customHeight="1" x14ac:dyDescent="0.2">
      <c r="B94" s="699"/>
      <c r="C94" s="700"/>
      <c r="D94" s="716"/>
      <c r="E94" s="716"/>
      <c r="F94" s="716"/>
      <c r="G94" s="716"/>
      <c r="H94" s="716"/>
      <c r="I94" s="716"/>
      <c r="J94" s="716"/>
      <c r="K94" s="716"/>
      <c r="L94" s="716"/>
      <c r="M94" s="716"/>
      <c r="N94" s="716"/>
      <c r="O94" s="716"/>
      <c r="P94" s="716"/>
      <c r="Q94" s="716"/>
      <c r="R94" s="716"/>
      <c r="S94" s="716"/>
      <c r="T94" s="706"/>
      <c r="U94" s="701"/>
    </row>
    <row r="95" spans="2:21" ht="16" x14ac:dyDescent="0.2">
      <c r="B95" s="699"/>
      <c r="C95" s="700"/>
      <c r="D95" s="660" t="s">
        <v>81</v>
      </c>
      <c r="E95" s="706"/>
      <c r="F95" s="706"/>
      <c r="G95" s="706"/>
      <c r="H95" s="706"/>
      <c r="I95" s="706"/>
      <c r="J95" s="700"/>
      <c r="K95" s="700"/>
      <c r="L95" s="700"/>
      <c r="M95" s="700"/>
      <c r="N95" s="700"/>
      <c r="O95" s="700"/>
      <c r="P95" s="700"/>
      <c r="Q95" s="700"/>
      <c r="R95" s="700"/>
      <c r="S95" s="700"/>
      <c r="T95" s="700"/>
      <c r="U95" s="701"/>
    </row>
    <row r="96" spans="2:21" ht="24" customHeight="1" thickBot="1" x14ac:dyDescent="0.25">
      <c r="B96" s="699"/>
      <c r="C96" s="700"/>
      <c r="D96" s="1069" t="s">
        <v>82</v>
      </c>
      <c r="E96" s="1069"/>
      <c r="F96" s="1069"/>
      <c r="G96" s="1069"/>
      <c r="H96" s="1069"/>
      <c r="I96" s="1069"/>
      <c r="J96" s="1069"/>
      <c r="K96" s="1069"/>
      <c r="L96" s="1069"/>
      <c r="M96" s="1069"/>
      <c r="N96" s="1069"/>
      <c r="O96" s="1069"/>
      <c r="P96" s="693"/>
      <c r="Q96" s="693"/>
      <c r="R96" s="693"/>
      <c r="S96" s="693"/>
      <c r="T96" s="700"/>
      <c r="U96" s="701"/>
    </row>
    <row r="97" spans="2:23" ht="9.75" hidden="1" customHeight="1" thickBot="1" x14ac:dyDescent="0.25">
      <c r="B97" s="699"/>
      <c r="C97" s="700"/>
      <c r="D97" s="660"/>
      <c r="E97" s="706"/>
      <c r="F97" s="706"/>
      <c r="G97" s="706"/>
      <c r="H97" s="706"/>
      <c r="I97" s="706"/>
      <c r="J97" s="700"/>
      <c r="K97" s="700"/>
      <c r="L97" s="700"/>
      <c r="M97" s="700"/>
      <c r="N97" s="700"/>
      <c r="O97" s="700"/>
      <c r="P97" s="700"/>
      <c r="Q97" s="700"/>
      <c r="R97" s="700"/>
      <c r="S97" s="700"/>
      <c r="T97" s="700"/>
      <c r="U97" s="701"/>
    </row>
    <row r="98" spans="2:23" ht="23.25" customHeight="1" thickBot="1" x14ac:dyDescent="0.25">
      <c r="B98" s="699"/>
      <c r="C98" s="700"/>
      <c r="D98" s="1106">
        <f>+'2. Llenado de Supuestos'!D63:P63</f>
        <v>0</v>
      </c>
      <c r="E98" s="1107"/>
      <c r="F98" s="1107"/>
      <c r="G98" s="1107"/>
      <c r="H98" s="1107"/>
      <c r="I98" s="1107"/>
      <c r="J98" s="1107"/>
      <c r="K98" s="1107"/>
      <c r="L98" s="1107"/>
      <c r="M98" s="1107"/>
      <c r="N98" s="1107"/>
      <c r="O98" s="1107"/>
      <c r="P98" s="1107"/>
      <c r="Q98" s="1107"/>
      <c r="R98" s="1107"/>
      <c r="S98" s="1107"/>
      <c r="T98" s="717"/>
      <c r="U98" s="701"/>
    </row>
    <row r="99" spans="2:23" ht="11.25" customHeight="1" x14ac:dyDescent="0.2">
      <c r="B99" s="699"/>
      <c r="C99" s="700"/>
      <c r="D99" s="716"/>
      <c r="E99" s="716"/>
      <c r="F99" s="716"/>
      <c r="G99" s="716"/>
      <c r="H99" s="716"/>
      <c r="I99" s="716"/>
      <c r="J99" s="716"/>
      <c r="K99" s="716"/>
      <c r="L99" s="716"/>
      <c r="M99" s="716"/>
      <c r="N99" s="716"/>
      <c r="O99" s="716"/>
      <c r="P99" s="716"/>
      <c r="Q99" s="716"/>
      <c r="R99" s="716"/>
      <c r="S99" s="716"/>
      <c r="T99" s="716"/>
      <c r="U99" s="701"/>
    </row>
    <row r="100" spans="2:23" ht="17" thickBot="1" x14ac:dyDescent="0.25">
      <c r="B100" s="699"/>
      <c r="C100" s="700"/>
      <c r="D100" s="660" t="s">
        <v>374</v>
      </c>
      <c r="E100" s="706"/>
      <c r="F100" s="706"/>
      <c r="G100" s="706"/>
      <c r="H100" s="706"/>
      <c r="I100" s="706"/>
      <c r="J100" s="700"/>
      <c r="K100" s="706"/>
      <c r="L100" s="700"/>
      <c r="M100" s="700"/>
      <c r="N100" s="700"/>
      <c r="O100" s="700"/>
      <c r="P100" s="700"/>
      <c r="Q100" s="700"/>
      <c r="R100" s="700"/>
      <c r="S100" s="700"/>
      <c r="T100" s="700"/>
      <c r="U100" s="701"/>
    </row>
    <row r="101" spans="2:23" ht="19.5" customHeight="1" thickBot="1" x14ac:dyDescent="0.25">
      <c r="B101" s="699"/>
      <c r="C101" s="700"/>
      <c r="D101" s="1106">
        <f>+'2. Llenado de Supuestos'!D65:P65</f>
        <v>0</v>
      </c>
      <c r="E101" s="1107"/>
      <c r="F101" s="1107"/>
      <c r="G101" s="1107"/>
      <c r="H101" s="1107"/>
      <c r="I101" s="1107"/>
      <c r="J101" s="1107"/>
      <c r="K101" s="1107"/>
      <c r="L101" s="1107"/>
      <c r="M101" s="1107"/>
      <c r="N101" s="1107"/>
      <c r="O101" s="1107"/>
      <c r="P101" s="1107"/>
      <c r="Q101" s="1107"/>
      <c r="R101" s="1107"/>
      <c r="S101" s="1107"/>
      <c r="T101" s="717"/>
      <c r="U101" s="701"/>
    </row>
    <row r="102" spans="2:23" ht="17" thickBot="1" x14ac:dyDescent="0.25">
      <c r="B102" s="702"/>
      <c r="C102" s="703"/>
      <c r="D102" s="673"/>
      <c r="E102" s="704"/>
      <c r="F102" s="704"/>
      <c r="G102" s="704"/>
      <c r="H102" s="704"/>
      <c r="I102" s="704"/>
      <c r="J102" s="703"/>
      <c r="K102" s="703"/>
      <c r="L102" s="703"/>
      <c r="M102" s="703"/>
      <c r="N102" s="703"/>
      <c r="O102" s="703"/>
      <c r="P102" s="703"/>
      <c r="Q102" s="703"/>
      <c r="R102" s="703"/>
      <c r="S102" s="703"/>
      <c r="T102" s="703"/>
      <c r="U102" s="705"/>
    </row>
    <row r="103" spans="2:23" ht="16" hidden="1" thickTop="1" x14ac:dyDescent="0.2"/>
    <row r="104" spans="2:23" s="761" customFormat="1" ht="22" thickTop="1" x14ac:dyDescent="0.25">
      <c r="D104" s="1062" t="s">
        <v>251</v>
      </c>
      <c r="E104" s="1062"/>
      <c r="F104" s="1062"/>
      <c r="G104" s="1062"/>
      <c r="H104" s="1062"/>
      <c r="I104" s="1062"/>
      <c r="J104" s="1062"/>
      <c r="K104" s="1062"/>
      <c r="L104" s="1062"/>
      <c r="M104" s="1062"/>
      <c r="N104" s="1062"/>
      <c r="O104" s="1062"/>
      <c r="P104" s="763"/>
      <c r="Q104" s="763"/>
      <c r="R104" s="763"/>
      <c r="S104" s="763"/>
    </row>
    <row r="105" spans="2:23" s="761" customFormat="1" ht="22" thickBot="1" x14ac:dyDescent="0.3">
      <c r="B105" s="865"/>
      <c r="C105" s="865"/>
      <c r="D105" s="1102" t="s">
        <v>252</v>
      </c>
      <c r="E105" s="1102"/>
      <c r="F105" s="1102"/>
      <c r="G105" s="1102"/>
      <c r="H105" s="1102"/>
      <c r="I105" s="1102"/>
      <c r="J105" s="1102"/>
      <c r="K105" s="1102"/>
      <c r="L105" s="1102"/>
      <c r="M105" s="1102"/>
      <c r="N105" s="1102"/>
      <c r="O105" s="1102"/>
      <c r="P105" s="1102"/>
      <c r="Q105" s="1102"/>
      <c r="R105" s="1102"/>
      <c r="S105" s="1102"/>
      <c r="T105" s="1102"/>
      <c r="U105" s="1102"/>
    </row>
    <row r="106" spans="2:23" ht="12.75" hidden="1" customHeight="1" thickBot="1" x14ac:dyDescent="0.25"/>
    <row r="107" spans="2:23" ht="20" thickTop="1" x14ac:dyDescent="0.25">
      <c r="B107" s="676"/>
      <c r="C107" s="677">
        <v>1</v>
      </c>
      <c r="D107" s="653" t="s">
        <v>253</v>
      </c>
      <c r="E107" s="677"/>
      <c r="F107" s="677"/>
      <c r="G107" s="652"/>
      <c r="H107" s="652"/>
      <c r="I107" s="654"/>
      <c r="J107" s="654"/>
      <c r="K107" s="654"/>
      <c r="L107" s="655"/>
      <c r="M107" s="655"/>
      <c r="N107" s="655"/>
      <c r="O107" s="655"/>
      <c r="P107" s="655"/>
      <c r="Q107" s="655"/>
      <c r="R107" s="655"/>
      <c r="S107" s="655"/>
      <c r="T107" s="656"/>
      <c r="U107" s="657"/>
    </row>
    <row r="108" spans="2:23" ht="19" x14ac:dyDescent="0.2">
      <c r="B108" s="699"/>
      <c r="C108" s="700"/>
      <c r="D108" s="718" t="s">
        <v>254</v>
      </c>
      <c r="E108" s="706"/>
      <c r="F108" s="706"/>
      <c r="G108" s="706"/>
      <c r="H108" s="706"/>
      <c r="I108" s="1121">
        <f>+'1. Llenado Datos Financieros'!B8</f>
        <v>0</v>
      </c>
      <c r="J108" s="1121"/>
      <c r="K108" s="1121"/>
      <c r="L108" s="1121"/>
      <c r="M108" s="1121"/>
      <c r="N108" s="700"/>
      <c r="O108" s="700"/>
      <c r="P108" s="700"/>
      <c r="Q108" s="700"/>
      <c r="R108" s="700"/>
      <c r="S108" s="700"/>
      <c r="T108" s="700"/>
      <c r="U108" s="701"/>
      <c r="W108" s="638" t="s">
        <v>15</v>
      </c>
    </row>
    <row r="109" spans="2:23" ht="11.25" hidden="1" customHeight="1" x14ac:dyDescent="0.2">
      <c r="B109" s="699"/>
      <c r="C109" s="700"/>
      <c r="D109" s="718"/>
      <c r="E109" s="706"/>
      <c r="F109" s="706"/>
      <c r="G109" s="706"/>
      <c r="H109" s="706"/>
      <c r="I109" s="706"/>
      <c r="J109" s="700"/>
      <c r="K109" s="700"/>
      <c r="L109" s="700"/>
      <c r="M109" s="700"/>
      <c r="N109" s="700"/>
      <c r="O109" s="700"/>
      <c r="P109" s="700"/>
      <c r="Q109" s="700"/>
      <c r="R109" s="700"/>
      <c r="S109" s="700"/>
      <c r="T109" s="700"/>
      <c r="U109" s="701"/>
      <c r="W109" s="638" t="s">
        <v>16</v>
      </c>
    </row>
    <row r="110" spans="2:23" ht="17" thickBot="1" x14ac:dyDescent="0.25">
      <c r="B110" s="699"/>
      <c r="C110" s="700"/>
      <c r="D110" s="660" t="s">
        <v>256</v>
      </c>
      <c r="E110" s="706"/>
      <c r="F110" s="706"/>
      <c r="G110" s="706"/>
      <c r="H110" s="706"/>
      <c r="J110" s="706"/>
      <c r="K110" s="700"/>
      <c r="L110" s="700"/>
      <c r="M110" s="700"/>
      <c r="N110" s="700"/>
      <c r="O110" s="715"/>
      <c r="P110" s="715"/>
      <c r="Q110" s="715"/>
      <c r="R110" s="715"/>
      <c r="S110" s="715"/>
      <c r="T110" s="700"/>
      <c r="U110" s="701"/>
      <c r="W110" s="638" t="s">
        <v>17</v>
      </c>
    </row>
    <row r="111" spans="2:23" ht="15.75" customHeight="1" x14ac:dyDescent="0.2">
      <c r="B111" s="699"/>
      <c r="C111" s="700"/>
      <c r="D111" s="938">
        <f>+'2. Llenado de Supuestos'!D71</f>
        <v>0</v>
      </c>
      <c r="E111" s="939"/>
      <c r="F111" s="939"/>
      <c r="G111" s="939"/>
      <c r="H111" s="939"/>
      <c r="I111" s="939"/>
      <c r="J111" s="939"/>
      <c r="K111" s="939"/>
      <c r="L111" s="939"/>
      <c r="M111" s="939"/>
      <c r="N111" s="939"/>
      <c r="O111" s="939"/>
      <c r="P111" s="939"/>
      <c r="Q111" s="939"/>
      <c r="R111" s="939"/>
      <c r="S111" s="940"/>
      <c r="T111" s="700"/>
      <c r="U111" s="701"/>
      <c r="W111" s="638" t="s">
        <v>18</v>
      </c>
    </row>
    <row r="112" spans="2:23" x14ac:dyDescent="0.2">
      <c r="B112" s="699"/>
      <c r="C112" s="700"/>
      <c r="D112" s="1122"/>
      <c r="E112" s="1123"/>
      <c r="F112" s="1123"/>
      <c r="G112" s="1123"/>
      <c r="H112" s="1123"/>
      <c r="I112" s="1123"/>
      <c r="J112" s="1123"/>
      <c r="K112" s="1123"/>
      <c r="L112" s="1123"/>
      <c r="M112" s="1123"/>
      <c r="N112" s="1123"/>
      <c r="O112" s="1123"/>
      <c r="P112" s="1123"/>
      <c r="Q112" s="1123"/>
      <c r="R112" s="1123"/>
      <c r="S112" s="1124"/>
      <c r="T112" s="700"/>
      <c r="U112" s="701"/>
      <c r="W112" s="638" t="s">
        <v>19</v>
      </c>
    </row>
    <row r="113" spans="2:21" ht="16" thickBot="1" x14ac:dyDescent="0.25">
      <c r="B113" s="699"/>
      <c r="C113" s="700"/>
      <c r="D113" s="941"/>
      <c r="E113" s="942"/>
      <c r="F113" s="942"/>
      <c r="G113" s="942"/>
      <c r="H113" s="942"/>
      <c r="I113" s="942"/>
      <c r="J113" s="942"/>
      <c r="K113" s="942"/>
      <c r="L113" s="942"/>
      <c r="M113" s="942"/>
      <c r="N113" s="942"/>
      <c r="O113" s="942"/>
      <c r="P113" s="942"/>
      <c r="Q113" s="942"/>
      <c r="R113" s="942"/>
      <c r="S113" s="943"/>
      <c r="T113" s="700"/>
      <c r="U113" s="701"/>
    </row>
    <row r="114" spans="2:21" ht="16" thickBot="1" x14ac:dyDescent="0.25">
      <c r="B114" s="699"/>
      <c r="C114" s="700"/>
      <c r="D114" s="706"/>
      <c r="E114" s="706"/>
      <c r="F114" s="706"/>
      <c r="G114" s="706"/>
      <c r="H114" s="706"/>
      <c r="I114" s="706"/>
      <c r="J114" s="700"/>
      <c r="K114" s="700"/>
      <c r="L114" s="700"/>
      <c r="M114" s="700"/>
      <c r="N114" s="700"/>
      <c r="O114" s="700"/>
      <c r="P114" s="700"/>
      <c r="Q114" s="700"/>
      <c r="R114" s="700"/>
      <c r="S114" s="700"/>
      <c r="T114" s="700"/>
      <c r="U114" s="701"/>
    </row>
    <row r="115" spans="2:21" ht="20" thickTop="1" x14ac:dyDescent="0.25">
      <c r="B115" s="676"/>
      <c r="C115" s="677">
        <v>2</v>
      </c>
      <c r="D115" s="653" t="s">
        <v>257</v>
      </c>
      <c r="E115" s="677"/>
      <c r="F115" s="677"/>
      <c r="G115" s="652"/>
      <c r="H115" s="652"/>
      <c r="I115" s="654"/>
      <c r="J115" s="654"/>
      <c r="K115" s="654"/>
      <c r="L115" s="655"/>
      <c r="M115" s="655"/>
      <c r="N115" s="655"/>
      <c r="O115" s="655"/>
      <c r="P115" s="655"/>
      <c r="Q115" s="655"/>
      <c r="R115" s="655"/>
      <c r="S115" s="655"/>
      <c r="T115" s="656"/>
      <c r="U115" s="657"/>
    </row>
    <row r="116" spans="2:21" ht="19" x14ac:dyDescent="0.2">
      <c r="B116" s="699"/>
      <c r="C116" s="700"/>
      <c r="D116" s="718" t="s">
        <v>258</v>
      </c>
      <c r="E116" s="706"/>
      <c r="F116" s="706"/>
      <c r="G116" s="706"/>
      <c r="H116" s="706"/>
      <c r="I116" s="706"/>
      <c r="J116" s="700"/>
      <c r="K116" s="700"/>
      <c r="L116" s="700"/>
      <c r="M116" s="1121">
        <f>+'1. Llenado Datos Financieros'!B10</f>
        <v>0</v>
      </c>
      <c r="N116" s="1121"/>
      <c r="O116" s="1121"/>
      <c r="P116" s="1121"/>
      <c r="Q116" s="1121"/>
      <c r="R116" s="719"/>
      <c r="S116" s="719"/>
      <c r="T116" s="700"/>
      <c r="U116" s="701"/>
    </row>
    <row r="117" spans="2:21" ht="11.25" hidden="1" customHeight="1" x14ac:dyDescent="0.2">
      <c r="B117" s="699"/>
      <c r="C117" s="700"/>
      <c r="D117" s="718"/>
      <c r="E117" s="706"/>
      <c r="F117" s="706"/>
      <c r="G117" s="706"/>
      <c r="H117" s="706"/>
      <c r="I117" s="706"/>
      <c r="J117" s="700"/>
      <c r="K117" s="700"/>
      <c r="L117" s="700"/>
      <c r="M117" s="700"/>
      <c r="N117" s="700"/>
      <c r="O117" s="700"/>
      <c r="P117" s="700"/>
      <c r="Q117" s="700"/>
      <c r="R117" s="700"/>
      <c r="S117" s="700"/>
      <c r="T117" s="700"/>
      <c r="U117" s="701"/>
    </row>
    <row r="118" spans="2:21" ht="17" thickBot="1" x14ac:dyDescent="0.25">
      <c r="B118" s="699"/>
      <c r="C118" s="700"/>
      <c r="D118" s="660" t="s">
        <v>256</v>
      </c>
      <c r="E118" s="706"/>
      <c r="F118" s="706"/>
      <c r="G118" s="706"/>
      <c r="H118" s="706"/>
      <c r="J118" s="706"/>
      <c r="K118" s="700"/>
      <c r="L118" s="700"/>
      <c r="M118" s="700"/>
      <c r="N118" s="700"/>
      <c r="O118" s="715"/>
      <c r="P118" s="715"/>
      <c r="Q118" s="715"/>
      <c r="R118" s="715"/>
      <c r="S118" s="715"/>
      <c r="T118" s="700"/>
      <c r="U118" s="701"/>
    </row>
    <row r="119" spans="2:21" x14ac:dyDescent="0.2">
      <c r="B119" s="699"/>
      <c r="C119" s="700"/>
      <c r="D119" s="938">
        <f>+'2. Llenado de Supuestos'!D76</f>
        <v>0</v>
      </c>
      <c r="E119" s="939"/>
      <c r="F119" s="939"/>
      <c r="G119" s="939"/>
      <c r="H119" s="939"/>
      <c r="I119" s="939"/>
      <c r="J119" s="939"/>
      <c r="K119" s="939"/>
      <c r="L119" s="939"/>
      <c r="M119" s="939"/>
      <c r="N119" s="939"/>
      <c r="O119" s="939"/>
      <c r="P119" s="939"/>
      <c r="Q119" s="939"/>
      <c r="R119" s="939"/>
      <c r="S119" s="940"/>
      <c r="T119" s="700"/>
      <c r="U119" s="701"/>
    </row>
    <row r="120" spans="2:21" ht="16" thickBot="1" x14ac:dyDescent="0.25">
      <c r="B120" s="699"/>
      <c r="C120" s="700"/>
      <c r="D120" s="941"/>
      <c r="E120" s="942"/>
      <c r="F120" s="942"/>
      <c r="G120" s="942"/>
      <c r="H120" s="942"/>
      <c r="I120" s="942"/>
      <c r="J120" s="942"/>
      <c r="K120" s="942"/>
      <c r="L120" s="942"/>
      <c r="M120" s="942"/>
      <c r="N120" s="942"/>
      <c r="O120" s="942"/>
      <c r="P120" s="942"/>
      <c r="Q120" s="942"/>
      <c r="R120" s="942"/>
      <c r="S120" s="943"/>
      <c r="T120" s="700"/>
      <c r="U120" s="701"/>
    </row>
    <row r="121" spans="2:21" ht="16" thickBot="1" x14ac:dyDescent="0.25">
      <c r="B121" s="702"/>
      <c r="C121" s="703"/>
      <c r="D121" s="704"/>
      <c r="E121" s="704"/>
      <c r="F121" s="704"/>
      <c r="G121" s="704"/>
      <c r="H121" s="704"/>
      <c r="I121" s="704"/>
      <c r="J121" s="703"/>
      <c r="K121" s="703"/>
      <c r="L121" s="703"/>
      <c r="M121" s="703"/>
      <c r="N121" s="703"/>
      <c r="O121" s="703"/>
      <c r="P121" s="703"/>
      <c r="Q121" s="703"/>
      <c r="R121" s="703"/>
      <c r="S121" s="703"/>
      <c r="T121" s="703"/>
      <c r="U121" s="705"/>
    </row>
    <row r="122" spans="2:21" ht="16" hidden="1" thickTop="1" x14ac:dyDescent="0.2">
      <c r="C122" s="700"/>
      <c r="D122" s="706"/>
      <c r="E122" s="706"/>
      <c r="F122" s="706"/>
      <c r="G122" s="706"/>
      <c r="H122" s="706"/>
      <c r="I122" s="706"/>
      <c r="J122" s="700"/>
      <c r="K122" s="700"/>
      <c r="L122" s="700"/>
      <c r="M122" s="700"/>
      <c r="N122" s="700"/>
      <c r="O122" s="700"/>
      <c r="P122" s="700"/>
      <c r="Q122" s="700"/>
      <c r="R122" s="700"/>
      <c r="S122" s="700"/>
      <c r="T122" s="700"/>
    </row>
    <row r="123" spans="2:21" ht="35" thickTop="1" x14ac:dyDescent="0.2">
      <c r="D123" s="1067" t="s">
        <v>259</v>
      </c>
      <c r="E123" s="1067"/>
      <c r="F123" s="1067"/>
      <c r="G123" s="1067"/>
      <c r="H123" s="1067"/>
      <c r="I123" s="1067"/>
      <c r="J123" s="1067"/>
      <c r="K123" s="1067"/>
      <c r="L123" s="1067"/>
      <c r="M123" s="1067"/>
      <c r="N123" s="1067"/>
      <c r="O123" s="1067"/>
      <c r="P123" s="647"/>
      <c r="Q123" s="647"/>
      <c r="R123" s="647"/>
      <c r="S123" s="647"/>
    </row>
    <row r="124" spans="2:21" ht="21" hidden="1" x14ac:dyDescent="0.25">
      <c r="D124" s="721"/>
      <c r="E124" s="765"/>
      <c r="F124" s="765"/>
      <c r="G124" s="765"/>
      <c r="H124" s="765"/>
      <c r="I124" s="765"/>
      <c r="J124" s="761"/>
      <c r="K124" s="761"/>
      <c r="L124" s="761"/>
      <c r="M124" s="761"/>
      <c r="N124" s="761"/>
      <c r="O124" s="761"/>
    </row>
    <row r="125" spans="2:21" ht="24" x14ac:dyDescent="0.2">
      <c r="D125" s="1062" t="s">
        <v>89</v>
      </c>
      <c r="E125" s="1062"/>
      <c r="F125" s="1062"/>
      <c r="G125" s="1062"/>
      <c r="H125" s="1062"/>
      <c r="I125" s="1062"/>
      <c r="J125" s="1062"/>
      <c r="K125" s="1062"/>
      <c r="L125" s="1062"/>
      <c r="M125" s="1062"/>
      <c r="N125" s="1062"/>
      <c r="O125" s="1062"/>
      <c r="P125" s="649"/>
      <c r="Q125" s="649"/>
      <c r="R125" s="649"/>
      <c r="S125" s="649"/>
    </row>
    <row r="126" spans="2:21" s="761" customFormat="1" ht="20.25" customHeight="1" thickBot="1" x14ac:dyDescent="0.3">
      <c r="B126" s="865"/>
      <c r="C126" s="865"/>
      <c r="D126" s="721" t="s">
        <v>260</v>
      </c>
      <c r="E126" s="721"/>
      <c r="F126" s="721"/>
      <c r="G126" s="721"/>
      <c r="H126" s="721"/>
      <c r="I126" s="721"/>
      <c r="J126" s="865"/>
      <c r="K126" s="865"/>
      <c r="L126" s="865"/>
      <c r="M126" s="865"/>
      <c r="N126" s="865"/>
      <c r="O126" s="865"/>
      <c r="P126" s="865"/>
      <c r="Q126" s="865"/>
      <c r="R126" s="865"/>
      <c r="S126" s="865"/>
      <c r="T126" s="865"/>
      <c r="U126" s="865"/>
    </row>
    <row r="127" spans="2:21" hidden="1" x14ac:dyDescent="0.2"/>
    <row r="128" spans="2:21" ht="20" thickTop="1" x14ac:dyDescent="0.25">
      <c r="B128" s="676"/>
      <c r="C128" s="677">
        <v>1</v>
      </c>
      <c r="D128" s="653" t="s">
        <v>261</v>
      </c>
      <c r="E128" s="677"/>
      <c r="F128" s="677"/>
      <c r="G128" s="652"/>
      <c r="H128" s="652"/>
      <c r="I128" s="654"/>
      <c r="J128" s="654"/>
      <c r="K128" s="654"/>
      <c r="L128" s="655"/>
      <c r="M128" s="655"/>
      <c r="N128" s="655"/>
      <c r="O128" s="655"/>
      <c r="P128" s="655"/>
      <c r="Q128" s="655"/>
      <c r="R128" s="655"/>
      <c r="S128" s="655"/>
      <c r="T128" s="656"/>
      <c r="U128" s="657"/>
    </row>
    <row r="129" spans="2:21" ht="10.5" customHeight="1" x14ac:dyDescent="0.2">
      <c r="B129" s="699"/>
      <c r="C129" s="700"/>
      <c r="D129" s="662"/>
      <c r="E129" s="706"/>
      <c r="F129" s="706"/>
      <c r="G129" s="706"/>
      <c r="H129" s="706"/>
      <c r="I129" s="706"/>
      <c r="J129" s="700"/>
      <c r="K129" s="700"/>
      <c r="L129" s="700"/>
      <c r="M129" s="700"/>
      <c r="N129" s="700"/>
      <c r="O129" s="700"/>
      <c r="P129" s="700"/>
      <c r="Q129" s="700"/>
      <c r="R129" s="700"/>
      <c r="S129" s="700"/>
      <c r="T129" s="700"/>
      <c r="U129" s="701"/>
    </row>
    <row r="130" spans="2:21" s="644" customFormat="1" ht="17" thickBot="1" x14ac:dyDescent="0.25">
      <c r="B130" s="658"/>
      <c r="C130" s="659"/>
      <c r="D130" s="660" t="s">
        <v>220</v>
      </c>
      <c r="E130" s="661"/>
      <c r="F130" s="661"/>
      <c r="G130" s="661"/>
      <c r="H130" s="661"/>
      <c r="I130" s="662"/>
      <c r="J130" s="663"/>
      <c r="K130" s="663"/>
      <c r="L130" s="663"/>
      <c r="M130" s="663"/>
      <c r="N130" s="663"/>
      <c r="O130" s="663"/>
      <c r="P130" s="663"/>
      <c r="Q130" s="663"/>
      <c r="R130" s="663"/>
      <c r="S130" s="663"/>
      <c r="T130" s="663"/>
      <c r="U130" s="664"/>
    </row>
    <row r="131" spans="2:21" s="644" customFormat="1" ht="35" thickBot="1" x14ac:dyDescent="0.25">
      <c r="B131" s="658"/>
      <c r="C131" s="659"/>
      <c r="D131" s="686" t="s">
        <v>262</v>
      </c>
      <c r="E131" s="687" t="s">
        <v>31</v>
      </c>
      <c r="F131" s="687" t="s">
        <v>32</v>
      </c>
      <c r="G131" s="687" t="s">
        <v>33</v>
      </c>
      <c r="H131" s="687" t="s">
        <v>34</v>
      </c>
      <c r="I131" s="687" t="s">
        <v>35</v>
      </c>
      <c r="J131" s="687" t="s">
        <v>36</v>
      </c>
      <c r="K131" s="687" t="s">
        <v>37</v>
      </c>
      <c r="L131" s="687" t="s">
        <v>38</v>
      </c>
      <c r="M131" s="687" t="s">
        <v>39</v>
      </c>
      <c r="N131" s="688" t="s">
        <v>40</v>
      </c>
      <c r="O131" s="723" t="s">
        <v>222</v>
      </c>
      <c r="P131" s="723" t="s">
        <v>305</v>
      </c>
      <c r="Q131" s="723" t="s">
        <v>306</v>
      </c>
      <c r="R131" s="723" t="s">
        <v>307</v>
      </c>
      <c r="S131" s="723" t="s">
        <v>308</v>
      </c>
      <c r="T131" s="663"/>
      <c r="U131" s="664"/>
    </row>
    <row r="132" spans="2:21" s="644" customFormat="1" ht="18" customHeight="1" x14ac:dyDescent="0.2">
      <c r="B132" s="658"/>
      <c r="C132" s="659"/>
      <c r="D132" s="666">
        <f>'1. Llenado Datos Financieros'!D26</f>
        <v>0</v>
      </c>
      <c r="E132" s="667">
        <f>IF('1. Llenado Datos Financieros'!E26&gt;0%,'1. Llenado Datos Financieros'!E26,"")</f>
        <v>0.05</v>
      </c>
      <c r="F132" s="667">
        <f>IF('1. Llenado Datos Financieros'!F26&gt;0%,'1. Llenado Datos Financieros'!F26,"")</f>
        <v>0.05</v>
      </c>
      <c r="G132" s="667">
        <f>IF('1. Llenado Datos Financieros'!G26&gt;0%,'1. Llenado Datos Financieros'!G26,"")</f>
        <v>0.05</v>
      </c>
      <c r="H132" s="667">
        <f>IF('1. Llenado Datos Financieros'!H26&gt;0%,'1. Llenado Datos Financieros'!H26,"0%")</f>
        <v>0.05</v>
      </c>
      <c r="I132" s="667">
        <f>IF('1. Llenado Datos Financieros'!I26&gt;0%,'1. Llenado Datos Financieros'!I26,"0%")</f>
        <v>0.05</v>
      </c>
      <c r="J132" s="667">
        <f>IF('1. Llenado Datos Financieros'!J26&gt;0%,'1. Llenado Datos Financieros'!J26,"0%")</f>
        <v>0.05</v>
      </c>
      <c r="K132" s="667">
        <f>IF('1. Llenado Datos Financieros'!K26&gt;0%,'1. Llenado Datos Financieros'!K26,"0%")</f>
        <v>0.05</v>
      </c>
      <c r="L132" s="667">
        <f>IF('1. Llenado Datos Financieros'!L26&gt;0%,'1. Llenado Datos Financieros'!L26,"0%")</f>
        <v>0.05</v>
      </c>
      <c r="M132" s="667">
        <f>IF('1. Llenado Datos Financieros'!M26&gt;0%,'1. Llenado Datos Financieros'!M26,"0%")</f>
        <v>0.05</v>
      </c>
      <c r="N132" s="667">
        <f>IF('1. Llenado Datos Financieros'!N26&gt;0%,'1. Llenado Datos Financieros'!N26,"0%")</f>
        <v>0.05</v>
      </c>
      <c r="O132" s="667">
        <f>IF('1. Llenado Datos Financieros'!O26&gt;0%,'1. Llenado Datos Financieros'!O26,"0%")</f>
        <v>0.05</v>
      </c>
      <c r="P132" s="667">
        <f>IF('1. Llenado Datos Financieros'!P26&gt;0%,'1. Llenado Datos Financieros'!P26,"0%")</f>
        <v>0.05</v>
      </c>
      <c r="Q132" s="667">
        <f>IF('1. Llenado Datos Financieros'!Q26&gt;0%,'1. Llenado Datos Financieros'!Q26,"0%")</f>
        <v>0.05</v>
      </c>
      <c r="R132" s="667">
        <f>IF('1. Llenado Datos Financieros'!R26&gt;0%,'1. Llenado Datos Financieros'!R26,"0%")</f>
        <v>0.05</v>
      </c>
      <c r="S132" s="667">
        <f>IF('1. Llenado Datos Financieros'!S26&gt;0%,'1. Llenado Datos Financieros'!S26,"0%")</f>
        <v>0.05</v>
      </c>
      <c r="T132" s="663"/>
      <c r="U132" s="664"/>
    </row>
    <row r="133" spans="2:21" s="644" customFormat="1" ht="10.5" customHeight="1" thickBot="1" x14ac:dyDescent="0.25">
      <c r="B133" s="669"/>
      <c r="C133" s="670"/>
      <c r="D133" s="673"/>
      <c r="E133" s="672"/>
      <c r="F133" s="672"/>
      <c r="G133" s="672"/>
      <c r="H133" s="672"/>
      <c r="I133" s="673"/>
      <c r="J133" s="674"/>
      <c r="K133" s="674"/>
      <c r="L133" s="674"/>
      <c r="M133" s="674"/>
      <c r="N133" s="674"/>
      <c r="O133" s="674"/>
      <c r="P133" s="674"/>
      <c r="Q133" s="674"/>
      <c r="R133" s="674"/>
      <c r="S133" s="674"/>
      <c r="T133" s="674"/>
      <c r="U133" s="675"/>
    </row>
    <row r="134" spans="2:21" s="644" customFormat="1" ht="45.75" customHeight="1" thickTop="1" x14ac:dyDescent="0.25">
      <c r="B134" s="676"/>
      <c r="C134" s="724">
        <v>2</v>
      </c>
      <c r="D134" s="1070" t="s">
        <v>91</v>
      </c>
      <c r="E134" s="1070"/>
      <c r="F134" s="1070"/>
      <c r="G134" s="1070"/>
      <c r="H134" s="1070"/>
      <c r="I134" s="1070"/>
      <c r="J134" s="1070"/>
      <c r="K134" s="1070"/>
      <c r="L134" s="1070"/>
      <c r="M134" s="1070"/>
      <c r="N134" s="1070"/>
      <c r="O134" s="1070"/>
      <c r="P134" s="725"/>
      <c r="Q134" s="725"/>
      <c r="R134" s="725"/>
      <c r="S134" s="725"/>
      <c r="T134" s="656"/>
      <c r="U134" s="657"/>
    </row>
    <row r="135" spans="2:21" ht="17" thickBot="1" x14ac:dyDescent="0.25">
      <c r="B135" s="699"/>
      <c r="C135" s="700" t="s">
        <v>224</v>
      </c>
      <c r="D135" s="660" t="s">
        <v>90</v>
      </c>
      <c r="E135" s="706"/>
      <c r="F135" s="706"/>
      <c r="G135" s="706"/>
      <c r="H135" s="706"/>
      <c r="I135" s="706"/>
      <c r="J135" s="700"/>
      <c r="K135" s="700"/>
      <c r="L135" s="700"/>
      <c r="M135" s="700"/>
      <c r="N135" s="700"/>
      <c r="O135" s="715"/>
      <c r="P135" s="715"/>
      <c r="Q135" s="715"/>
      <c r="R135" s="715"/>
      <c r="S135" s="715"/>
      <c r="T135" s="700"/>
      <c r="U135" s="701"/>
    </row>
    <row r="136" spans="2:21" ht="25.5" customHeight="1" x14ac:dyDescent="0.2">
      <c r="B136" s="699"/>
      <c r="C136" s="700"/>
      <c r="D136" s="938">
        <f>+'2. Llenado de Supuestos'!D83</f>
        <v>0</v>
      </c>
      <c r="E136" s="939"/>
      <c r="F136" s="939"/>
      <c r="G136" s="939"/>
      <c r="H136" s="939"/>
      <c r="I136" s="939"/>
      <c r="J136" s="939"/>
      <c r="K136" s="939"/>
      <c r="L136" s="939"/>
      <c r="M136" s="939"/>
      <c r="N136" s="939"/>
      <c r="O136" s="939"/>
      <c r="P136" s="939"/>
      <c r="Q136" s="939"/>
      <c r="R136" s="939"/>
      <c r="S136" s="940"/>
      <c r="T136" s="700"/>
      <c r="U136" s="701"/>
    </row>
    <row r="137" spans="2:21" ht="16" thickBot="1" x14ac:dyDescent="0.25">
      <c r="B137" s="699"/>
      <c r="C137" s="700"/>
      <c r="D137" s="941"/>
      <c r="E137" s="942"/>
      <c r="F137" s="942"/>
      <c r="G137" s="942"/>
      <c r="H137" s="942"/>
      <c r="I137" s="942"/>
      <c r="J137" s="942"/>
      <c r="K137" s="942"/>
      <c r="L137" s="942"/>
      <c r="M137" s="942"/>
      <c r="N137" s="942"/>
      <c r="O137" s="942"/>
      <c r="P137" s="942"/>
      <c r="Q137" s="942"/>
      <c r="R137" s="942"/>
      <c r="S137" s="943"/>
      <c r="T137" s="700"/>
      <c r="U137" s="701"/>
    </row>
    <row r="138" spans="2:21" ht="17" thickBot="1" x14ac:dyDescent="0.25">
      <c r="B138" s="702"/>
      <c r="C138" s="703"/>
      <c r="D138" s="726"/>
      <c r="E138" s="726"/>
      <c r="F138" s="726"/>
      <c r="G138" s="726"/>
      <c r="H138" s="726"/>
      <c r="I138" s="726"/>
      <c r="J138" s="726"/>
      <c r="K138" s="726"/>
      <c r="L138" s="726"/>
      <c r="M138" s="726"/>
      <c r="N138" s="726"/>
      <c r="O138" s="726"/>
      <c r="P138" s="726"/>
      <c r="Q138" s="726"/>
      <c r="R138" s="726"/>
      <c r="S138" s="726"/>
      <c r="T138" s="703"/>
      <c r="U138" s="705"/>
    </row>
    <row r="139" spans="2:21" ht="17" hidden="1" thickTop="1" x14ac:dyDescent="0.2">
      <c r="D139" s="727"/>
      <c r="E139" s="727"/>
      <c r="F139" s="727"/>
      <c r="G139" s="727"/>
      <c r="H139" s="727"/>
      <c r="I139" s="727"/>
      <c r="J139" s="727"/>
      <c r="K139" s="727"/>
      <c r="L139" s="727"/>
      <c r="M139" s="727"/>
      <c r="N139" s="727"/>
      <c r="O139" s="727"/>
      <c r="P139" s="727"/>
      <c r="Q139" s="727"/>
      <c r="R139" s="727"/>
      <c r="S139" s="727"/>
    </row>
    <row r="140" spans="2:21" ht="26" thickTop="1" thickBot="1" x14ac:dyDescent="0.25">
      <c r="D140" s="1062" t="s">
        <v>92</v>
      </c>
      <c r="E140" s="1062"/>
      <c r="F140" s="1062"/>
      <c r="G140" s="1062"/>
      <c r="H140" s="1062"/>
      <c r="I140" s="1062"/>
      <c r="J140" s="1062"/>
      <c r="K140" s="1062"/>
      <c r="L140" s="1062"/>
      <c r="M140" s="1062"/>
      <c r="N140" s="1062"/>
      <c r="O140" s="1062"/>
      <c r="P140" s="649"/>
      <c r="Q140" s="649"/>
      <c r="R140" s="649"/>
      <c r="S140" s="649"/>
    </row>
    <row r="141" spans="2:21" ht="16" hidden="1" thickBot="1" x14ac:dyDescent="0.25"/>
    <row r="142" spans="2:21" ht="20" thickTop="1" x14ac:dyDescent="0.25">
      <c r="B142" s="676"/>
      <c r="C142" s="677">
        <v>1</v>
      </c>
      <c r="D142" s="1070" t="s">
        <v>263</v>
      </c>
      <c r="E142" s="1070"/>
      <c r="F142" s="1070"/>
      <c r="G142" s="1070"/>
      <c r="H142" s="1070"/>
      <c r="I142" s="1070"/>
      <c r="J142" s="1070"/>
      <c r="K142" s="1070"/>
      <c r="L142" s="1070"/>
      <c r="M142" s="1070"/>
      <c r="N142" s="1070"/>
      <c r="O142" s="1070"/>
      <c r="P142" s="725"/>
      <c r="Q142" s="725"/>
      <c r="R142" s="725"/>
      <c r="S142" s="725"/>
      <c r="T142" s="656"/>
      <c r="U142" s="657"/>
    </row>
    <row r="143" spans="2:21" ht="20" thickBot="1" x14ac:dyDescent="0.3">
      <c r="B143" s="710"/>
      <c r="C143" s="711"/>
      <c r="D143" s="1071"/>
      <c r="E143" s="1071"/>
      <c r="F143" s="1071"/>
      <c r="G143" s="1071"/>
      <c r="H143" s="1071"/>
      <c r="I143" s="1071"/>
      <c r="J143" s="1071"/>
      <c r="K143" s="1071"/>
      <c r="L143" s="1071"/>
      <c r="M143" s="1071"/>
      <c r="N143" s="1071"/>
      <c r="O143" s="1071"/>
      <c r="P143" s="728"/>
      <c r="Q143" s="728"/>
      <c r="R143" s="728"/>
      <c r="S143" s="728"/>
      <c r="T143" s="663"/>
      <c r="U143" s="664"/>
    </row>
    <row r="144" spans="2:21" ht="19.5" customHeight="1" x14ac:dyDescent="0.2">
      <c r="B144" s="699"/>
      <c r="C144" s="700"/>
      <c r="D144" s="1125">
        <f>+'2. Llenado de Supuestos'!D88</f>
        <v>0</v>
      </c>
      <c r="E144" s="1126"/>
      <c r="F144" s="1126"/>
      <c r="G144" s="1126"/>
      <c r="H144" s="1126"/>
      <c r="I144" s="1126"/>
      <c r="J144" s="1126"/>
      <c r="K144" s="1126"/>
      <c r="L144" s="1126"/>
      <c r="M144" s="1126"/>
      <c r="N144" s="1126"/>
      <c r="O144" s="1126"/>
      <c r="P144" s="1126"/>
      <c r="Q144" s="1126"/>
      <c r="R144" s="1126"/>
      <c r="S144" s="1127"/>
      <c r="T144" s="700"/>
      <c r="U144" s="701"/>
    </row>
    <row r="145" spans="2:21" ht="19.5" customHeight="1" thickBot="1" x14ac:dyDescent="0.25">
      <c r="B145" s="699"/>
      <c r="C145" s="700"/>
      <c r="D145" s="1128"/>
      <c r="E145" s="1129"/>
      <c r="F145" s="1129"/>
      <c r="G145" s="1129"/>
      <c r="H145" s="1129"/>
      <c r="I145" s="1129"/>
      <c r="J145" s="1129"/>
      <c r="K145" s="1129"/>
      <c r="L145" s="1129"/>
      <c r="M145" s="1129"/>
      <c r="N145" s="1129"/>
      <c r="O145" s="1129"/>
      <c r="P145" s="1129"/>
      <c r="Q145" s="1129"/>
      <c r="R145" s="1129"/>
      <c r="S145" s="1130"/>
      <c r="T145" s="700"/>
      <c r="U145" s="701"/>
    </row>
    <row r="146" spans="2:21" ht="10.5" customHeight="1" x14ac:dyDescent="0.2">
      <c r="B146" s="699"/>
      <c r="C146" s="700"/>
      <c r="D146" s="706"/>
      <c r="E146" s="706"/>
      <c r="F146" s="706"/>
      <c r="G146" s="706"/>
      <c r="H146" s="706"/>
      <c r="I146" s="706"/>
      <c r="J146" s="700"/>
      <c r="K146" s="700"/>
      <c r="L146" s="700"/>
      <c r="M146" s="700"/>
      <c r="N146" s="700"/>
      <c r="O146" s="700"/>
      <c r="P146" s="700"/>
      <c r="Q146" s="700"/>
      <c r="R146" s="700"/>
      <c r="S146" s="700"/>
      <c r="T146" s="700"/>
      <c r="U146" s="701"/>
    </row>
    <row r="147" spans="2:21" s="644" customFormat="1" ht="19.5" customHeight="1" x14ac:dyDescent="0.2">
      <c r="B147" s="658"/>
      <c r="C147" s="711">
        <v>2</v>
      </c>
      <c r="D147" s="712" t="s">
        <v>95</v>
      </c>
      <c r="E147" s="713"/>
      <c r="F147" s="713"/>
      <c r="G147" s="713"/>
      <c r="H147" s="713"/>
      <c r="I147" s="714"/>
      <c r="J147" s="714"/>
      <c r="K147" s="714"/>
      <c r="L147" s="685"/>
      <c r="M147" s="685"/>
      <c r="N147" s="685"/>
      <c r="O147" s="685"/>
      <c r="P147" s="685"/>
      <c r="Q147" s="685"/>
      <c r="R147" s="685"/>
      <c r="S147" s="685"/>
      <c r="T147" s="663"/>
      <c r="U147" s="664"/>
    </row>
    <row r="148" spans="2:21" s="644" customFormat="1" ht="16" x14ac:dyDescent="0.2">
      <c r="B148" s="658"/>
      <c r="C148" s="659"/>
      <c r="D148" s="660" t="s">
        <v>220</v>
      </c>
      <c r="E148" s="661"/>
      <c r="F148" s="661"/>
      <c r="G148" s="661"/>
      <c r="H148" s="661"/>
      <c r="I148" s="662"/>
      <c r="J148" s="663"/>
      <c r="K148" s="663"/>
      <c r="L148" s="663"/>
      <c r="M148" s="663"/>
      <c r="N148" s="663"/>
      <c r="O148" s="663"/>
      <c r="P148" s="663"/>
      <c r="Q148" s="663"/>
      <c r="R148" s="663"/>
      <c r="S148" s="663"/>
      <c r="T148" s="663"/>
      <c r="U148" s="664"/>
    </row>
    <row r="149" spans="2:21" s="644" customFormat="1" ht="17" x14ac:dyDescent="0.2">
      <c r="B149" s="658"/>
      <c r="C149" s="659"/>
      <c r="D149" s="665" t="s">
        <v>221</v>
      </c>
      <c r="E149" s="665" t="s">
        <v>31</v>
      </c>
      <c r="F149" s="665" t="s">
        <v>32</v>
      </c>
      <c r="G149" s="665" t="s">
        <v>33</v>
      </c>
      <c r="H149" s="665" t="s">
        <v>34</v>
      </c>
      <c r="I149" s="665" t="s">
        <v>35</v>
      </c>
      <c r="J149" s="665" t="s">
        <v>36</v>
      </c>
      <c r="K149" s="665" t="s">
        <v>37</v>
      </c>
      <c r="L149" s="665" t="s">
        <v>38</v>
      </c>
      <c r="M149" s="665" t="s">
        <v>39</v>
      </c>
      <c r="N149" s="665" t="s">
        <v>40</v>
      </c>
      <c r="O149" s="665" t="s">
        <v>222</v>
      </c>
      <c r="P149" s="665" t="s">
        <v>305</v>
      </c>
      <c r="Q149" s="665" t="s">
        <v>306</v>
      </c>
      <c r="R149" s="665" t="s">
        <v>307</v>
      </c>
      <c r="S149" s="665" t="s">
        <v>308</v>
      </c>
      <c r="T149" s="663"/>
      <c r="U149" s="664"/>
    </row>
    <row r="150" spans="2:21" s="644" customFormat="1" ht="23.25" customHeight="1" x14ac:dyDescent="0.2">
      <c r="B150" s="658"/>
      <c r="C150" s="659"/>
      <c r="D150" s="666">
        <f>'1. Llenado Datos Financieros'!D28</f>
        <v>0</v>
      </c>
      <c r="E150" s="667">
        <f>IF('1. Llenado Datos Financieros'!E28&gt;0%,'1. Llenado Datos Financieros'!E28,"")</f>
        <v>0.05</v>
      </c>
      <c r="F150" s="667">
        <f>IF('1. Llenado Datos Financieros'!F28&gt;0%,'1. Llenado Datos Financieros'!F28,"")</f>
        <v>0.05</v>
      </c>
      <c r="G150" s="667">
        <f>IF('1. Llenado Datos Financieros'!G28&gt;0%,'1. Llenado Datos Financieros'!G28,"")</f>
        <v>0.05</v>
      </c>
      <c r="H150" s="667">
        <f>IF('1. Llenado Datos Financieros'!H28&gt;0%,'1. Llenado Datos Financieros'!H28,"0%")</f>
        <v>0.05</v>
      </c>
      <c r="I150" s="667">
        <f>IF('1. Llenado Datos Financieros'!I28&gt;0%,'1. Llenado Datos Financieros'!I28,"0%")</f>
        <v>0.05</v>
      </c>
      <c r="J150" s="667">
        <f>IF('1. Llenado Datos Financieros'!J28&gt;0%,'1. Llenado Datos Financieros'!J28,"0%")</f>
        <v>0.05</v>
      </c>
      <c r="K150" s="667">
        <f>IF('1. Llenado Datos Financieros'!K28&gt;0%,'1. Llenado Datos Financieros'!K28,"0%")</f>
        <v>0.05</v>
      </c>
      <c r="L150" s="667">
        <f>IF('1. Llenado Datos Financieros'!L28&gt;0%,'1. Llenado Datos Financieros'!L28,"0%")</f>
        <v>0.05</v>
      </c>
      <c r="M150" s="667">
        <f>IF('1. Llenado Datos Financieros'!M28&gt;0%,'1. Llenado Datos Financieros'!M28,"0%")</f>
        <v>0.05</v>
      </c>
      <c r="N150" s="667">
        <f>IF('1. Llenado Datos Financieros'!N28&gt;0%,'1. Llenado Datos Financieros'!N28,"0%")</f>
        <v>0.05</v>
      </c>
      <c r="O150" s="667">
        <f>IF('1. Llenado Datos Financieros'!O28&gt;0%,'1. Llenado Datos Financieros'!O28,"0%")</f>
        <v>0.05</v>
      </c>
      <c r="P150" s="667">
        <f>IF('1. Llenado Datos Financieros'!P28&gt;0%,'1. Llenado Datos Financieros'!P28,"0%")</f>
        <v>0.05</v>
      </c>
      <c r="Q150" s="667">
        <f>IF('1. Llenado Datos Financieros'!Q28&gt;0%,'1. Llenado Datos Financieros'!Q28,"0%")</f>
        <v>0.05</v>
      </c>
      <c r="R150" s="667">
        <f>IF('1. Llenado Datos Financieros'!R28&gt;0%,'1. Llenado Datos Financieros'!R28,"0%")</f>
        <v>0.05</v>
      </c>
      <c r="S150" s="667">
        <f>IF('1. Llenado Datos Financieros'!S28&gt;0%,'1. Llenado Datos Financieros'!S28,"0%")</f>
        <v>0.05</v>
      </c>
      <c r="T150" s="663"/>
      <c r="U150" s="664"/>
    </row>
    <row r="151" spans="2:21" ht="10.5" customHeight="1" x14ac:dyDescent="0.2">
      <c r="B151" s="699"/>
      <c r="C151" s="700"/>
      <c r="D151" s="706"/>
      <c r="E151" s="706"/>
      <c r="F151" s="706"/>
      <c r="G151" s="706"/>
      <c r="H151" s="706"/>
      <c r="I151" s="706"/>
      <c r="J151" s="700"/>
      <c r="K151" s="700"/>
      <c r="L151" s="700"/>
      <c r="M151" s="700"/>
      <c r="N151" s="700"/>
      <c r="O151" s="700"/>
      <c r="P151" s="700"/>
      <c r="Q151" s="700"/>
      <c r="R151" s="700"/>
      <c r="S151" s="700"/>
      <c r="T151" s="700"/>
      <c r="U151" s="701"/>
    </row>
    <row r="152" spans="2:21" s="644" customFormat="1" ht="19.5" customHeight="1" x14ac:dyDescent="0.2">
      <c r="B152" s="658"/>
      <c r="C152" s="711">
        <v>3</v>
      </c>
      <c r="D152" s="712" t="s">
        <v>97</v>
      </c>
      <c r="E152" s="713"/>
      <c r="F152" s="713"/>
      <c r="G152" s="713"/>
      <c r="H152" s="713"/>
      <c r="I152" s="714"/>
      <c r="J152" s="714"/>
      <c r="K152" s="714"/>
      <c r="L152" s="685"/>
      <c r="M152" s="685"/>
      <c r="N152" s="685"/>
      <c r="O152" s="685"/>
      <c r="P152" s="685"/>
      <c r="Q152" s="685"/>
      <c r="R152" s="685"/>
      <c r="S152" s="685"/>
      <c r="T152" s="663"/>
      <c r="U152" s="664"/>
    </row>
    <row r="153" spans="2:21" s="644" customFormat="1" ht="16" x14ac:dyDescent="0.2">
      <c r="B153" s="658"/>
      <c r="C153" s="659"/>
      <c r="D153" s="660" t="s">
        <v>220</v>
      </c>
      <c r="E153" s="661"/>
      <c r="F153" s="661"/>
      <c r="G153" s="661"/>
      <c r="H153" s="661"/>
      <c r="I153" s="662"/>
      <c r="J153" s="663"/>
      <c r="K153" s="663"/>
      <c r="L153" s="663"/>
      <c r="M153" s="663"/>
      <c r="N153" s="663"/>
      <c r="O153" s="663"/>
      <c r="P153" s="663"/>
      <c r="Q153" s="663"/>
      <c r="R153" s="663"/>
      <c r="S153" s="663"/>
      <c r="T153" s="663"/>
      <c r="U153" s="664"/>
    </row>
    <row r="154" spans="2:21" s="644" customFormat="1" ht="17" x14ac:dyDescent="0.2">
      <c r="B154" s="658"/>
      <c r="C154" s="659"/>
      <c r="D154" s="665" t="s">
        <v>221</v>
      </c>
      <c r="E154" s="665" t="s">
        <v>31</v>
      </c>
      <c r="F154" s="665" t="s">
        <v>32</v>
      </c>
      <c r="G154" s="665" t="s">
        <v>33</v>
      </c>
      <c r="H154" s="665" t="s">
        <v>34</v>
      </c>
      <c r="I154" s="665" t="s">
        <v>35</v>
      </c>
      <c r="J154" s="665" t="s">
        <v>36</v>
      </c>
      <c r="K154" s="665" t="s">
        <v>37</v>
      </c>
      <c r="L154" s="665" t="s">
        <v>38</v>
      </c>
      <c r="M154" s="665" t="s">
        <v>39</v>
      </c>
      <c r="N154" s="665" t="s">
        <v>40</v>
      </c>
      <c r="O154" s="665" t="s">
        <v>222</v>
      </c>
      <c r="P154" s="665" t="s">
        <v>305</v>
      </c>
      <c r="Q154" s="665" t="s">
        <v>306</v>
      </c>
      <c r="R154" s="665" t="s">
        <v>307</v>
      </c>
      <c r="S154" s="665" t="s">
        <v>308</v>
      </c>
      <c r="T154" s="663"/>
      <c r="U154" s="664"/>
    </row>
    <row r="155" spans="2:21" s="644" customFormat="1" ht="23.25" customHeight="1" x14ac:dyDescent="0.2">
      <c r="B155" s="658"/>
      <c r="C155" s="659"/>
      <c r="D155" s="666">
        <f>'1. Llenado Datos Financieros'!D29</f>
        <v>0</v>
      </c>
      <c r="E155" s="667">
        <f>IF('1. Llenado Datos Financieros'!E29&gt;0%,'1. Llenado Datos Financieros'!E29,"")</f>
        <v>0.05</v>
      </c>
      <c r="F155" s="667">
        <f>IF('1. Llenado Datos Financieros'!F29&gt;0%,'1. Llenado Datos Financieros'!F29,"")</f>
        <v>0.05</v>
      </c>
      <c r="G155" s="667">
        <f>IF('1. Llenado Datos Financieros'!G29&gt;0%,'1. Llenado Datos Financieros'!G29,"")</f>
        <v>0.05</v>
      </c>
      <c r="H155" s="667">
        <f>IF('1. Llenado Datos Financieros'!H29&gt;0%,'1. Llenado Datos Financieros'!H29,"0%")</f>
        <v>0.05</v>
      </c>
      <c r="I155" s="667">
        <f>IF('1. Llenado Datos Financieros'!I29&gt;0%,'1. Llenado Datos Financieros'!I29,"0%")</f>
        <v>0.05</v>
      </c>
      <c r="J155" s="667">
        <f>IF('1. Llenado Datos Financieros'!J29&gt;0%,'1. Llenado Datos Financieros'!J29,"0%")</f>
        <v>0.05</v>
      </c>
      <c r="K155" s="667">
        <f>IF('1. Llenado Datos Financieros'!K29&gt;0%,'1. Llenado Datos Financieros'!K29,"0%")</f>
        <v>0.05</v>
      </c>
      <c r="L155" s="667">
        <f>IF('1. Llenado Datos Financieros'!L29&gt;0%,'1. Llenado Datos Financieros'!L29,"0%")</f>
        <v>0.05</v>
      </c>
      <c r="M155" s="667">
        <f>IF('1. Llenado Datos Financieros'!M29&gt;0%,'1. Llenado Datos Financieros'!M29,"0%")</f>
        <v>0.05</v>
      </c>
      <c r="N155" s="667">
        <f>IF('1. Llenado Datos Financieros'!N29&gt;0%,'1. Llenado Datos Financieros'!N29,"0%")</f>
        <v>0.05</v>
      </c>
      <c r="O155" s="667">
        <f>IF('1. Llenado Datos Financieros'!O29&gt;0%,'1. Llenado Datos Financieros'!O29,"0%")</f>
        <v>0.05</v>
      </c>
      <c r="P155" s="667">
        <f>IF('1. Llenado Datos Financieros'!P29&gt;0%,'1. Llenado Datos Financieros'!P29,"0%")</f>
        <v>0.05</v>
      </c>
      <c r="Q155" s="667">
        <f>IF('1. Llenado Datos Financieros'!Q29&gt;0%,'1. Llenado Datos Financieros'!Q29,"0%")</f>
        <v>0.05</v>
      </c>
      <c r="R155" s="667">
        <f>IF('1. Llenado Datos Financieros'!R29&gt;0%,'1. Llenado Datos Financieros'!R29,"0%")</f>
        <v>0.05</v>
      </c>
      <c r="S155" s="667">
        <f>IF('1. Llenado Datos Financieros'!S29&gt;0%,'1. Llenado Datos Financieros'!S29,"0%")</f>
        <v>0.05</v>
      </c>
      <c r="T155" s="663"/>
      <c r="U155" s="664"/>
    </row>
    <row r="156" spans="2:21" s="644" customFormat="1" ht="11.25" customHeight="1" thickBot="1" x14ac:dyDescent="0.25">
      <c r="B156" s="669"/>
      <c r="C156" s="670"/>
      <c r="D156" s="671"/>
      <c r="E156" s="672"/>
      <c r="F156" s="672"/>
      <c r="G156" s="672"/>
      <c r="H156" s="672"/>
      <c r="I156" s="673"/>
      <c r="J156" s="674"/>
      <c r="K156" s="674"/>
      <c r="L156" s="674"/>
      <c r="M156" s="674"/>
      <c r="N156" s="674"/>
      <c r="O156" s="674"/>
      <c r="P156" s="674"/>
      <c r="Q156" s="674"/>
      <c r="R156" s="674"/>
      <c r="S156" s="674"/>
      <c r="T156" s="674"/>
      <c r="U156" s="675"/>
    </row>
    <row r="157" spans="2:21" ht="16" hidden="1" thickTop="1" x14ac:dyDescent="0.2"/>
    <row r="158" spans="2:21" ht="25" hidden="1" thickTop="1" x14ac:dyDescent="0.2">
      <c r="D158" s="1120" t="s">
        <v>264</v>
      </c>
      <c r="E158" s="1120"/>
      <c r="F158" s="1120"/>
      <c r="G158" s="1120"/>
      <c r="H158" s="1120"/>
      <c r="I158" s="1120"/>
      <c r="J158" s="1120"/>
      <c r="K158" s="1120"/>
      <c r="L158" s="1120"/>
      <c r="M158" s="1120"/>
      <c r="N158" s="1120"/>
      <c r="O158" s="1120"/>
      <c r="P158" s="649"/>
      <c r="Q158" s="649"/>
      <c r="R158" s="649"/>
      <c r="S158" s="649"/>
    </row>
    <row r="159" spans="2:21" ht="16.5" hidden="1" customHeight="1" x14ac:dyDescent="0.2">
      <c r="D159" s="729"/>
      <c r="E159" s="729"/>
      <c r="F159" s="729"/>
      <c r="G159" s="729"/>
      <c r="H159" s="729"/>
      <c r="I159" s="729"/>
      <c r="J159" s="729"/>
      <c r="K159" s="729"/>
      <c r="L159" s="729"/>
      <c r="M159" s="729"/>
      <c r="N159" s="729"/>
      <c r="O159" s="729"/>
      <c r="P159" s="729"/>
      <c r="Q159" s="729"/>
      <c r="R159" s="729"/>
      <c r="S159" s="729"/>
    </row>
    <row r="160" spans="2:21" ht="22" hidden="1" thickTop="1" x14ac:dyDescent="0.25">
      <c r="B160" s="676"/>
      <c r="C160" s="677">
        <v>1</v>
      </c>
      <c r="D160" s="730" t="s">
        <v>265</v>
      </c>
      <c r="E160" s="677"/>
      <c r="F160" s="677"/>
      <c r="G160" s="652"/>
      <c r="H160" s="652"/>
      <c r="I160" s="654"/>
      <c r="J160" s="654"/>
      <c r="K160" s="654"/>
      <c r="L160" s="655"/>
      <c r="M160" s="655"/>
      <c r="N160" s="655"/>
      <c r="O160" s="655"/>
      <c r="P160" s="655"/>
      <c r="Q160" s="655"/>
      <c r="R160" s="655"/>
      <c r="S160" s="655"/>
      <c r="T160" s="656"/>
      <c r="U160" s="657"/>
    </row>
    <row r="161" spans="2:21" ht="17" hidden="1" thickTop="1" x14ac:dyDescent="0.2">
      <c r="B161" s="731"/>
      <c r="C161" s="732"/>
      <c r="D161" s="660"/>
      <c r="E161" s="708"/>
      <c r="F161" s="708"/>
      <c r="G161" s="708"/>
      <c r="H161" s="708"/>
      <c r="I161" s="708"/>
      <c r="J161" s="732"/>
      <c r="K161" s="732"/>
      <c r="L161" s="732"/>
      <c r="M161" s="732"/>
      <c r="N161" s="732"/>
      <c r="O161" s="732"/>
      <c r="P161" s="732"/>
      <c r="Q161" s="732"/>
      <c r="R161" s="732"/>
      <c r="S161" s="732"/>
      <c r="T161" s="732"/>
      <c r="U161" s="733"/>
    </row>
    <row r="162" spans="2:21" ht="17" hidden="1" thickTop="1" thickBot="1" x14ac:dyDescent="0.25">
      <c r="B162" s="699"/>
      <c r="C162" s="700"/>
      <c r="D162" s="706"/>
      <c r="E162" s="706"/>
      <c r="F162" s="734" t="s">
        <v>266</v>
      </c>
      <c r="G162" s="735"/>
      <c r="H162" s="735"/>
      <c r="I162" s="735"/>
      <c r="J162" s="736"/>
      <c r="K162" s="736"/>
      <c r="L162" s="736"/>
      <c r="M162" s="736"/>
      <c r="N162" s="736"/>
      <c r="O162" s="737"/>
      <c r="P162" s="700"/>
      <c r="Q162" s="700"/>
      <c r="R162" s="700"/>
      <c r="S162" s="700"/>
      <c r="T162" s="700"/>
      <c r="U162" s="701"/>
    </row>
    <row r="163" spans="2:21" s="644" customFormat="1" ht="32.25" hidden="1" customHeight="1" x14ac:dyDescent="0.2">
      <c r="B163" s="658"/>
      <c r="C163" s="659"/>
      <c r="D163" s="1108" t="s">
        <v>267</v>
      </c>
      <c r="E163" s="1108"/>
      <c r="F163" s="687" t="s">
        <v>31</v>
      </c>
      <c r="G163" s="687" t="s">
        <v>32</v>
      </c>
      <c r="H163" s="687" t="s">
        <v>33</v>
      </c>
      <c r="I163" s="687" t="s">
        <v>34</v>
      </c>
      <c r="J163" s="687" t="s">
        <v>35</v>
      </c>
      <c r="K163" s="687" t="s">
        <v>36</v>
      </c>
      <c r="L163" s="687" t="s">
        <v>37</v>
      </c>
      <c r="M163" s="687" t="s">
        <v>38</v>
      </c>
      <c r="N163" s="687" t="s">
        <v>39</v>
      </c>
      <c r="O163" s="723" t="s">
        <v>40</v>
      </c>
      <c r="P163" s="713"/>
      <c r="Q163" s="713"/>
      <c r="R163" s="713"/>
      <c r="S163" s="713"/>
      <c r="T163" s="663"/>
      <c r="U163" s="664"/>
    </row>
    <row r="164" spans="2:21" s="644" customFormat="1" ht="23.25" hidden="1" customHeight="1" x14ac:dyDescent="0.2">
      <c r="B164" s="658"/>
      <c r="C164" s="659"/>
      <c r="D164" s="1119"/>
      <c r="E164" s="1119"/>
      <c r="F164" s="738"/>
      <c r="G164" s="738"/>
      <c r="H164" s="738"/>
      <c r="I164" s="738"/>
      <c r="J164" s="739"/>
      <c r="K164" s="740"/>
      <c r="L164" s="740"/>
      <c r="M164" s="740"/>
      <c r="N164" s="740"/>
      <c r="O164" s="740"/>
      <c r="P164" s="741"/>
      <c r="Q164" s="741"/>
      <c r="R164" s="741"/>
      <c r="S164" s="741"/>
      <c r="T164" s="663"/>
      <c r="U164" s="664"/>
    </row>
    <row r="165" spans="2:21" ht="17" hidden="1" thickTop="1" thickBot="1" x14ac:dyDescent="0.25">
      <c r="B165" s="702"/>
      <c r="C165" s="703"/>
      <c r="D165" s="704"/>
      <c r="E165" s="704"/>
      <c r="F165" s="704"/>
      <c r="G165" s="704"/>
      <c r="H165" s="704"/>
      <c r="I165" s="704"/>
      <c r="J165" s="703"/>
      <c r="K165" s="703"/>
      <c r="L165" s="703"/>
      <c r="M165" s="703"/>
      <c r="N165" s="703"/>
      <c r="O165" s="703"/>
      <c r="P165" s="703"/>
      <c r="Q165" s="703"/>
      <c r="R165" s="703"/>
      <c r="S165" s="703"/>
      <c r="T165" s="703"/>
      <c r="U165" s="705"/>
    </row>
    <row r="166" spans="2:21" s="761" customFormat="1" ht="33" customHeight="1" thickTop="1" x14ac:dyDescent="0.25">
      <c r="D166" s="1062" t="s">
        <v>99</v>
      </c>
      <c r="E166" s="1062"/>
      <c r="F166" s="1062"/>
      <c r="G166" s="1062"/>
      <c r="H166" s="1062"/>
      <c r="I166" s="1062"/>
      <c r="J166" s="1062"/>
      <c r="K166" s="1062"/>
      <c r="L166" s="1062"/>
      <c r="M166" s="1062"/>
      <c r="N166" s="1062"/>
      <c r="O166" s="1062"/>
      <c r="P166" s="763"/>
      <c r="Q166" s="763"/>
      <c r="R166" s="763"/>
      <c r="S166" s="763"/>
    </row>
    <row r="167" spans="2:21" s="761" customFormat="1" ht="21" x14ac:dyDescent="0.25">
      <c r="B167" s="865"/>
      <c r="C167" s="865"/>
      <c r="D167" s="1118" t="s">
        <v>248</v>
      </c>
      <c r="E167" s="1118"/>
      <c r="F167" s="1118"/>
      <c r="G167" s="1118"/>
      <c r="H167" s="1118"/>
      <c r="I167" s="1118"/>
      <c r="J167" s="1118"/>
      <c r="K167" s="1118"/>
      <c r="L167" s="1118"/>
      <c r="M167" s="1118"/>
      <c r="N167" s="1118"/>
      <c r="O167" s="1118"/>
      <c r="P167" s="1118"/>
      <c r="Q167" s="1118"/>
      <c r="R167" s="1118"/>
      <c r="S167" s="1118"/>
      <c r="T167" s="1118"/>
      <c r="U167" s="1118"/>
    </row>
    <row r="168" spans="2:21" ht="16" thickBot="1" x14ac:dyDescent="0.25"/>
    <row r="169" spans="2:21" ht="26.25" customHeight="1" thickTop="1" x14ac:dyDescent="0.25">
      <c r="B169" s="676"/>
      <c r="C169" s="677">
        <v>1</v>
      </c>
      <c r="D169" s="653" t="s">
        <v>100</v>
      </c>
      <c r="E169" s="677"/>
      <c r="F169" s="677"/>
      <c r="G169" s="652"/>
      <c r="H169" s="652"/>
      <c r="I169" s="654"/>
      <c r="J169" s="654"/>
      <c r="K169" s="654"/>
      <c r="L169" s="655"/>
      <c r="M169" s="655"/>
      <c r="N169" s="655"/>
      <c r="O169" s="655"/>
      <c r="P169" s="655"/>
      <c r="Q169" s="655"/>
      <c r="R169" s="655"/>
      <c r="S169" s="655"/>
      <c r="T169" s="656"/>
      <c r="U169" s="657"/>
    </row>
    <row r="170" spans="2:21" ht="9.75" customHeight="1" x14ac:dyDescent="0.25">
      <c r="B170" s="710"/>
      <c r="C170" s="711"/>
      <c r="D170" s="712"/>
      <c r="E170" s="711"/>
      <c r="F170" s="711"/>
      <c r="G170" s="713"/>
      <c r="H170" s="713"/>
      <c r="I170" s="714"/>
      <c r="J170" s="714"/>
      <c r="K170" s="714"/>
      <c r="L170" s="685"/>
      <c r="M170" s="685"/>
      <c r="N170" s="685"/>
      <c r="O170" s="685"/>
      <c r="P170" s="685"/>
      <c r="Q170" s="685"/>
      <c r="R170" s="685"/>
      <c r="S170" s="685"/>
      <c r="T170" s="663"/>
      <c r="U170" s="664"/>
    </row>
    <row r="171" spans="2:21" ht="16" x14ac:dyDescent="0.2">
      <c r="B171" s="699"/>
      <c r="C171" s="700"/>
      <c r="D171" s="660" t="s">
        <v>268</v>
      </c>
      <c r="E171" s="706"/>
      <c r="F171" s="706"/>
      <c r="G171" s="706"/>
      <c r="H171" s="706"/>
      <c r="I171" s="706"/>
      <c r="J171" s="700"/>
      <c r="K171" s="700"/>
      <c r="L171" s="700"/>
      <c r="M171" s="700"/>
      <c r="N171" s="700"/>
      <c r="O171" s="715"/>
      <c r="P171" s="715"/>
      <c r="Q171" s="715"/>
      <c r="R171" s="715"/>
      <c r="S171" s="715"/>
      <c r="T171" s="700"/>
      <c r="U171" s="701"/>
    </row>
    <row r="172" spans="2:21" ht="7.5" customHeight="1" thickBot="1" x14ac:dyDescent="0.25">
      <c r="B172" s="699"/>
      <c r="C172" s="700"/>
      <c r="D172" s="660"/>
      <c r="E172" s="706"/>
      <c r="F172" s="706"/>
      <c r="G172" s="706"/>
      <c r="H172" s="706"/>
      <c r="I172" s="706"/>
      <c r="J172" s="700"/>
      <c r="K172" s="700"/>
      <c r="L172" s="700"/>
      <c r="M172" s="700"/>
      <c r="N172" s="700"/>
      <c r="O172" s="715"/>
      <c r="P172" s="715"/>
      <c r="Q172" s="715"/>
      <c r="R172" s="715"/>
      <c r="S172" s="715"/>
      <c r="T172" s="700"/>
      <c r="U172" s="701"/>
    </row>
    <row r="173" spans="2:21" ht="21.75" customHeight="1" x14ac:dyDescent="0.2">
      <c r="B173" s="699"/>
      <c r="C173" s="700"/>
      <c r="D173" s="938">
        <f>+'2. Llenado de Supuestos'!D100</f>
        <v>0</v>
      </c>
      <c r="E173" s="939"/>
      <c r="F173" s="939"/>
      <c r="G173" s="939"/>
      <c r="H173" s="939"/>
      <c r="I173" s="939"/>
      <c r="J173" s="939"/>
      <c r="K173" s="939"/>
      <c r="L173" s="939"/>
      <c r="M173" s="939"/>
      <c r="N173" s="939"/>
      <c r="O173" s="939"/>
      <c r="P173" s="939"/>
      <c r="Q173" s="939"/>
      <c r="R173" s="939"/>
      <c r="S173" s="940"/>
      <c r="T173" s="706"/>
      <c r="U173" s="701"/>
    </row>
    <row r="174" spans="2:21" ht="21.75" customHeight="1" thickBot="1" x14ac:dyDescent="0.25">
      <c r="B174" s="699"/>
      <c r="C174" s="700"/>
      <c r="D174" s="941"/>
      <c r="E174" s="942"/>
      <c r="F174" s="942"/>
      <c r="G174" s="942"/>
      <c r="H174" s="942"/>
      <c r="I174" s="942"/>
      <c r="J174" s="942"/>
      <c r="K174" s="942"/>
      <c r="L174" s="942"/>
      <c r="M174" s="942"/>
      <c r="N174" s="942"/>
      <c r="O174" s="942"/>
      <c r="P174" s="942"/>
      <c r="Q174" s="942"/>
      <c r="R174" s="942"/>
      <c r="S174" s="943"/>
      <c r="T174" s="706"/>
      <c r="U174" s="701"/>
    </row>
    <row r="175" spans="2:21" ht="11.25" customHeight="1" x14ac:dyDescent="0.2">
      <c r="B175" s="699"/>
      <c r="C175" s="700"/>
      <c r="D175" s="716"/>
      <c r="E175" s="716"/>
      <c r="F175" s="716"/>
      <c r="G175" s="716"/>
      <c r="H175" s="716"/>
      <c r="I175" s="716"/>
      <c r="J175" s="716"/>
      <c r="K175" s="716"/>
      <c r="L175" s="716"/>
      <c r="M175" s="716"/>
      <c r="N175" s="716"/>
      <c r="O175" s="716"/>
      <c r="P175" s="716"/>
      <c r="Q175" s="716"/>
      <c r="R175" s="716"/>
      <c r="S175" s="716"/>
      <c r="T175" s="716"/>
      <c r="U175" s="701"/>
    </row>
    <row r="176" spans="2:21" ht="17" thickBot="1" x14ac:dyDescent="0.25">
      <c r="B176" s="699"/>
      <c r="C176" s="700"/>
      <c r="D176" s="660" t="s">
        <v>375</v>
      </c>
      <c r="E176" s="706"/>
      <c r="F176" s="706"/>
      <c r="G176" s="706"/>
      <c r="H176" s="706"/>
      <c r="I176" s="706"/>
      <c r="J176" s="700"/>
      <c r="K176" s="706"/>
      <c r="L176" s="700"/>
      <c r="M176" s="700"/>
      <c r="N176" s="700"/>
      <c r="O176" s="700"/>
      <c r="P176" s="700"/>
      <c r="Q176" s="700"/>
      <c r="R176" s="700"/>
      <c r="S176" s="700"/>
      <c r="T176" s="700"/>
      <c r="U176" s="701"/>
    </row>
    <row r="177" spans="2:24" ht="19.5" customHeight="1" x14ac:dyDescent="0.2">
      <c r="B177" s="699"/>
      <c r="C177" s="700"/>
      <c r="D177" s="938">
        <f>+'2. Llenado de Supuestos'!D103</f>
        <v>0</v>
      </c>
      <c r="E177" s="939"/>
      <c r="F177" s="939"/>
      <c r="G177" s="939"/>
      <c r="H177" s="939"/>
      <c r="I177" s="939"/>
      <c r="J177" s="939"/>
      <c r="K177" s="939"/>
      <c r="L177" s="939"/>
      <c r="M177" s="939"/>
      <c r="N177" s="939"/>
      <c r="O177" s="939"/>
      <c r="P177" s="939"/>
      <c r="Q177" s="939"/>
      <c r="R177" s="939"/>
      <c r="S177" s="940"/>
      <c r="T177" s="1131"/>
      <c r="U177" s="701"/>
    </row>
    <row r="178" spans="2:24" ht="19.5" customHeight="1" thickBot="1" x14ac:dyDescent="0.25">
      <c r="B178" s="699"/>
      <c r="C178" s="700"/>
      <c r="D178" s="941"/>
      <c r="E178" s="942"/>
      <c r="F178" s="942"/>
      <c r="G178" s="942"/>
      <c r="H178" s="942"/>
      <c r="I178" s="942"/>
      <c r="J178" s="942"/>
      <c r="K178" s="942"/>
      <c r="L178" s="942"/>
      <c r="M178" s="942"/>
      <c r="N178" s="942"/>
      <c r="O178" s="942"/>
      <c r="P178" s="942"/>
      <c r="Q178" s="942"/>
      <c r="R178" s="942"/>
      <c r="S178" s="943"/>
      <c r="T178" s="1131"/>
      <c r="U178" s="701"/>
    </row>
    <row r="179" spans="2:24" ht="11.25" customHeight="1" thickBot="1" x14ac:dyDescent="0.25">
      <c r="B179" s="702"/>
      <c r="C179" s="703"/>
      <c r="D179" s="673"/>
      <c r="E179" s="704"/>
      <c r="F179" s="704"/>
      <c r="G179" s="704"/>
      <c r="H179" s="704"/>
      <c r="I179" s="704"/>
      <c r="J179" s="703"/>
      <c r="K179" s="703"/>
      <c r="L179" s="703"/>
      <c r="M179" s="703"/>
      <c r="N179" s="703"/>
      <c r="O179" s="703"/>
      <c r="P179" s="703"/>
      <c r="Q179" s="703"/>
      <c r="R179" s="703"/>
      <c r="S179" s="703"/>
      <c r="T179" s="703"/>
      <c r="U179" s="705"/>
    </row>
    <row r="180" spans="2:24" hidden="1" x14ac:dyDescent="0.2"/>
    <row r="181" spans="2:24" ht="25" thickTop="1" x14ac:dyDescent="0.2">
      <c r="D181" s="1120" t="s">
        <v>103</v>
      </c>
      <c r="E181" s="1120"/>
      <c r="F181" s="1120"/>
      <c r="G181" s="1120"/>
      <c r="H181" s="1120"/>
      <c r="I181" s="1120"/>
      <c r="J181" s="1120"/>
      <c r="K181" s="1120"/>
      <c r="L181" s="1120"/>
      <c r="M181" s="1120"/>
      <c r="N181" s="1120"/>
      <c r="O181" s="1120"/>
      <c r="P181" s="649"/>
      <c r="Q181" s="649"/>
      <c r="R181" s="649"/>
      <c r="S181" s="649"/>
    </row>
    <row r="182" spans="2:24" ht="19" x14ac:dyDescent="0.2">
      <c r="B182" s="709"/>
      <c r="C182" s="709"/>
      <c r="D182" s="720" t="s">
        <v>270</v>
      </c>
      <c r="E182" s="722"/>
      <c r="F182" s="722"/>
      <c r="G182" s="722"/>
      <c r="H182" s="722"/>
      <c r="I182" s="722"/>
      <c r="J182" s="709"/>
      <c r="K182" s="709"/>
      <c r="L182" s="709"/>
      <c r="M182" s="709"/>
      <c r="N182" s="709"/>
      <c r="O182" s="709"/>
      <c r="P182" s="709"/>
      <c r="Q182" s="709"/>
      <c r="R182" s="709"/>
      <c r="S182" s="709"/>
      <c r="T182" s="709"/>
      <c r="U182" s="709"/>
    </row>
    <row r="183" spans="2:24" ht="3.75" customHeight="1" x14ac:dyDescent="0.2">
      <c r="D183" s="742"/>
    </row>
    <row r="184" spans="2:24" ht="19" x14ac:dyDescent="0.2">
      <c r="B184" s="709"/>
      <c r="C184" s="709"/>
      <c r="D184" s="720" t="s">
        <v>271</v>
      </c>
      <c r="E184" s="722"/>
      <c r="F184" s="722"/>
      <c r="G184" s="722"/>
      <c r="H184" s="722"/>
      <c r="I184" s="722"/>
      <c r="J184" s="709"/>
      <c r="K184" s="709"/>
      <c r="L184" s="709"/>
      <c r="M184" s="709"/>
      <c r="N184" s="709"/>
      <c r="O184" s="709"/>
      <c r="P184" s="709"/>
      <c r="Q184" s="709"/>
      <c r="R184" s="709"/>
      <c r="S184" s="709"/>
      <c r="T184" s="709"/>
      <c r="U184" s="709"/>
    </row>
    <row r="185" spans="2:24" ht="19" x14ac:dyDescent="0.2">
      <c r="B185" s="709"/>
      <c r="C185" s="709"/>
      <c r="D185" s="720" t="s">
        <v>272</v>
      </c>
      <c r="E185" s="722"/>
      <c r="F185" s="722"/>
      <c r="G185" s="722"/>
      <c r="H185" s="722"/>
      <c r="I185" s="722"/>
      <c r="J185" s="709"/>
      <c r="K185" s="709"/>
      <c r="L185" s="709"/>
      <c r="M185" s="709"/>
      <c r="N185" s="709"/>
      <c r="O185" s="709"/>
      <c r="P185" s="709"/>
      <c r="Q185" s="709"/>
      <c r="R185" s="709"/>
      <c r="S185" s="709"/>
      <c r="T185" s="709"/>
      <c r="U185" s="709"/>
    </row>
    <row r="186" spans="2:24" ht="19" x14ac:dyDescent="0.2">
      <c r="B186" s="709"/>
      <c r="C186" s="709"/>
      <c r="D186" s="720" t="s">
        <v>273</v>
      </c>
      <c r="E186" s="722"/>
      <c r="F186" s="722"/>
      <c r="G186" s="722"/>
      <c r="H186" s="722"/>
      <c r="I186" s="722"/>
      <c r="J186" s="709"/>
      <c r="K186" s="709"/>
      <c r="L186" s="709"/>
      <c r="M186" s="709"/>
      <c r="N186" s="709"/>
      <c r="O186" s="709"/>
      <c r="P186" s="709"/>
      <c r="Q186" s="709"/>
      <c r="R186" s="709"/>
      <c r="S186" s="709"/>
      <c r="T186" s="709"/>
      <c r="U186" s="709"/>
    </row>
    <row r="188" spans="2:24" ht="22" thickTop="1" x14ac:dyDescent="0.25">
      <c r="B188" s="676"/>
      <c r="C188" s="677">
        <v>1</v>
      </c>
      <c r="D188" s="730" t="s">
        <v>104</v>
      </c>
      <c r="E188" s="677"/>
      <c r="F188" s="677"/>
      <c r="G188" s="652"/>
      <c r="H188" s="652"/>
      <c r="I188" s="654"/>
      <c r="J188" s="654"/>
      <c r="K188" s="654"/>
      <c r="L188" s="655"/>
      <c r="M188" s="655"/>
      <c r="N188" s="655"/>
      <c r="O188" s="655"/>
      <c r="P188" s="655"/>
      <c r="Q188" s="655"/>
      <c r="R188" s="655"/>
      <c r="S188" s="655"/>
      <c r="T188" s="656"/>
      <c r="U188" s="657"/>
    </row>
    <row r="189" spans="2:24" ht="21" customHeight="1" x14ac:dyDescent="0.2">
      <c r="B189" s="699"/>
      <c r="C189" s="700"/>
      <c r="D189" s="1069" t="s">
        <v>274</v>
      </c>
      <c r="E189" s="1069"/>
      <c r="F189" s="1069"/>
      <c r="G189" s="1069"/>
      <c r="H189" s="1069"/>
      <c r="I189" s="1069"/>
      <c r="J189" s="1069"/>
      <c r="K189" s="1069"/>
      <c r="L189" s="1069"/>
      <c r="M189" s="1069"/>
      <c r="N189" s="1069"/>
      <c r="O189" s="1069"/>
      <c r="P189" s="693"/>
      <c r="Q189" s="693"/>
      <c r="R189" s="693"/>
      <c r="S189" s="693"/>
      <c r="T189" s="700"/>
      <c r="U189" s="701"/>
    </row>
    <row r="190" spans="2:24" ht="21.75" customHeight="1" thickBot="1" x14ac:dyDescent="0.25">
      <c r="B190" s="699"/>
      <c r="C190" s="700"/>
      <c r="D190" s="743" t="s">
        <v>275</v>
      </c>
      <c r="E190" s="744"/>
      <c r="F190" s="744"/>
      <c r="G190" s="744"/>
      <c r="H190" s="744"/>
      <c r="I190" s="744"/>
      <c r="J190" s="1132" t="s">
        <v>276</v>
      </c>
      <c r="K190" s="1132"/>
      <c r="L190" s="1132"/>
      <c r="M190" s="745">
        <f>'1. Llenado Datos Financieros'!B5</f>
        <v>0</v>
      </c>
      <c r="N190" s="744" t="s">
        <v>277</v>
      </c>
      <c r="O190" s="745" t="str">
        <f>IF(I108="Inversión de activos fijos (Leasing)","Cuota:", " ")</f>
        <v xml:space="preserve"> </v>
      </c>
      <c r="P190" s="746"/>
      <c r="Q190" s="746"/>
      <c r="R190" s="746"/>
      <c r="S190" s="746"/>
      <c r="T190" s="747"/>
      <c r="U190" s="701"/>
      <c r="W190" s="748">
        <f>M190*12</f>
        <v>0</v>
      </c>
      <c r="X190" s="638" t="s">
        <v>278</v>
      </c>
    </row>
    <row r="191" spans="2:24" ht="35" thickBot="1" x14ac:dyDescent="0.25">
      <c r="B191" s="699"/>
      <c r="C191" s="700"/>
      <c r="D191" s="686" t="s">
        <v>279</v>
      </c>
      <c r="E191" s="687" t="s">
        <v>105</v>
      </c>
      <c r="F191" s="687" t="s">
        <v>31</v>
      </c>
      <c r="G191" s="687" t="s">
        <v>32</v>
      </c>
      <c r="H191" s="687" t="s">
        <v>33</v>
      </c>
      <c r="I191" s="687" t="s">
        <v>34</v>
      </c>
      <c r="J191" s="687" t="s">
        <v>35</v>
      </c>
      <c r="K191" s="687" t="s">
        <v>36</v>
      </c>
      <c r="L191" s="687" t="s">
        <v>37</v>
      </c>
      <c r="M191" s="687" t="s">
        <v>38</v>
      </c>
      <c r="N191" s="687" t="s">
        <v>39</v>
      </c>
      <c r="O191" s="688" t="s">
        <v>40</v>
      </c>
      <c r="P191" s="688" t="s">
        <v>222</v>
      </c>
      <c r="Q191" s="688" t="s">
        <v>305</v>
      </c>
      <c r="R191" s="688" t="s">
        <v>306</v>
      </c>
      <c r="S191" s="688" t="s">
        <v>307</v>
      </c>
      <c r="T191" s="923" t="s">
        <v>308</v>
      </c>
      <c r="U191" s="701"/>
    </row>
    <row r="192" spans="2:24" ht="16" x14ac:dyDescent="0.2">
      <c r="B192" s="699"/>
      <c r="C192" s="700"/>
      <c r="D192" s="749">
        <f>+'1. Llenado Datos Financieros'!B37:B37</f>
        <v>0</v>
      </c>
      <c r="E192" s="750">
        <f>+'1. Llenado Datos Financieros'!D37</f>
        <v>0</v>
      </c>
      <c r="F192" s="750">
        <f>+E192</f>
        <v>0</v>
      </c>
      <c r="G192" s="750">
        <f t="shared" ref="G192:T192" si="0">+F192</f>
        <v>0</v>
      </c>
      <c r="H192" s="750">
        <f t="shared" si="0"/>
        <v>0</v>
      </c>
      <c r="I192" s="750">
        <f t="shared" si="0"/>
        <v>0</v>
      </c>
      <c r="J192" s="750">
        <f t="shared" si="0"/>
        <v>0</v>
      </c>
      <c r="K192" s="750">
        <f t="shared" si="0"/>
        <v>0</v>
      </c>
      <c r="L192" s="750">
        <f t="shared" si="0"/>
        <v>0</v>
      </c>
      <c r="M192" s="750">
        <f t="shared" si="0"/>
        <v>0</v>
      </c>
      <c r="N192" s="750">
        <f t="shared" si="0"/>
        <v>0</v>
      </c>
      <c r="O192" s="750">
        <f t="shared" si="0"/>
        <v>0</v>
      </c>
      <c r="P192" s="750">
        <f t="shared" si="0"/>
        <v>0</v>
      </c>
      <c r="Q192" s="750">
        <f t="shared" si="0"/>
        <v>0</v>
      </c>
      <c r="R192" s="750">
        <f t="shared" si="0"/>
        <v>0</v>
      </c>
      <c r="S192" s="750">
        <f t="shared" si="0"/>
        <v>0</v>
      </c>
      <c r="T192" s="750">
        <f t="shared" si="0"/>
        <v>0</v>
      </c>
      <c r="U192" s="701"/>
    </row>
    <row r="193" spans="2:21" ht="16" x14ac:dyDescent="0.2">
      <c r="B193" s="699"/>
      <c r="C193" s="700"/>
      <c r="D193" s="749">
        <f>+'1. Llenado Datos Financieros'!B38:B38</f>
        <v>0</v>
      </c>
      <c r="E193" s="750">
        <f>+'1. Llenado Datos Financieros'!D38</f>
        <v>0</v>
      </c>
      <c r="F193" s="750">
        <f>IF('1. Llenado Datos Financieros'!E38&lt;&gt;"",'1. Llenado Datos Financieros'!E38,"0%")</f>
        <v>0</v>
      </c>
      <c r="G193" s="750">
        <f>IF('1. Llenado Datos Financieros'!F38&lt;&gt;"",'1. Llenado Datos Financieros'!F38,"0%")</f>
        <v>0</v>
      </c>
      <c r="H193" s="750">
        <f>IF('1. Llenado Datos Financieros'!G38&lt;&gt;"",'1. Llenado Datos Financieros'!G38,"0%")</f>
        <v>0</v>
      </c>
      <c r="I193" s="750">
        <f>IF('1. Llenado Datos Financieros'!H38&lt;&gt;"",'1. Llenado Datos Financieros'!H38,"0%")</f>
        <v>0</v>
      </c>
      <c r="J193" s="750">
        <f>IF('1. Llenado Datos Financieros'!I38&lt;&gt;"",'1. Llenado Datos Financieros'!I38,"0%")</f>
        <v>0</v>
      </c>
      <c r="K193" s="750">
        <f>IF('1. Llenado Datos Financieros'!J38&lt;&gt;"",'1. Llenado Datos Financieros'!J38,"0%")</f>
        <v>0</v>
      </c>
      <c r="L193" s="750">
        <f>IF('1. Llenado Datos Financieros'!K38&lt;&gt;"",'1. Llenado Datos Financieros'!K38,"0%")</f>
        <v>0</v>
      </c>
      <c r="M193" s="750">
        <f>IF('1. Llenado Datos Financieros'!L38&lt;&gt;"",'1. Llenado Datos Financieros'!L38,"0%")</f>
        <v>0</v>
      </c>
      <c r="N193" s="750">
        <f>IF('1. Llenado Datos Financieros'!M38&lt;&gt;"",'1. Llenado Datos Financieros'!M38,"0%")</f>
        <v>0</v>
      </c>
      <c r="O193" s="750">
        <f>IF('1. Llenado Datos Financieros'!N38&lt;&gt;"",'1. Llenado Datos Financieros'!N38,"0%")</f>
        <v>0</v>
      </c>
      <c r="P193" s="750">
        <f>IF('1. Llenado Datos Financieros'!O38&lt;&gt;"",'1. Llenado Datos Financieros'!O38,"0%")</f>
        <v>0</v>
      </c>
      <c r="Q193" s="750">
        <f>IF('1. Llenado Datos Financieros'!P38&lt;&gt;"",'1. Llenado Datos Financieros'!P38,"0%")</f>
        <v>0</v>
      </c>
      <c r="R193" s="750">
        <f>IF('1. Llenado Datos Financieros'!Q38&lt;&gt;"",'1. Llenado Datos Financieros'!Q38,"0%")</f>
        <v>0</v>
      </c>
      <c r="S193" s="750">
        <f>IF('1. Llenado Datos Financieros'!R38&lt;&gt;"",'1. Llenado Datos Financieros'!R38,"0%")</f>
        <v>0</v>
      </c>
      <c r="T193" s="750">
        <f>IF('1. Llenado Datos Financieros'!S38&lt;&gt;"",'1. Llenado Datos Financieros'!S38,"0%")</f>
        <v>0</v>
      </c>
      <c r="U193" s="701"/>
    </row>
    <row r="194" spans="2:21" ht="16" x14ac:dyDescent="0.2">
      <c r="B194" s="699"/>
      <c r="C194" s="700"/>
      <c r="D194" s="749">
        <f>+'1. Llenado Datos Financieros'!B39:B39</f>
        <v>0</v>
      </c>
      <c r="E194" s="750">
        <f>+'1. Llenado Datos Financieros'!D39</f>
        <v>0</v>
      </c>
      <c r="F194" s="750">
        <f>IF('1. Llenado Datos Financieros'!E39&lt;&gt;"",'1. Llenado Datos Financieros'!E39,"0%")</f>
        <v>0</v>
      </c>
      <c r="G194" s="750">
        <f>IF('1. Llenado Datos Financieros'!F39&lt;&gt;"",'1. Llenado Datos Financieros'!F39,"0%")</f>
        <v>0</v>
      </c>
      <c r="H194" s="750">
        <f>IF('1. Llenado Datos Financieros'!G39&lt;&gt;"",'1. Llenado Datos Financieros'!G39,"0%")</f>
        <v>0</v>
      </c>
      <c r="I194" s="750">
        <f>IF('1. Llenado Datos Financieros'!H39&lt;&gt;"",'1. Llenado Datos Financieros'!H39,"0%")</f>
        <v>0</v>
      </c>
      <c r="J194" s="750">
        <f>IF('1. Llenado Datos Financieros'!I39&lt;&gt;"",'1. Llenado Datos Financieros'!I39,"0%")</f>
        <v>0</v>
      </c>
      <c r="K194" s="750">
        <f>IF('1. Llenado Datos Financieros'!J39&lt;&gt;"",'1. Llenado Datos Financieros'!J39,"0%")</f>
        <v>0</v>
      </c>
      <c r="L194" s="750">
        <f>IF('1. Llenado Datos Financieros'!K39&lt;&gt;"",'1. Llenado Datos Financieros'!K39,"0%")</f>
        <v>0</v>
      </c>
      <c r="M194" s="750">
        <f>IF('1. Llenado Datos Financieros'!L39&lt;&gt;"",'1. Llenado Datos Financieros'!L39,"0%")</f>
        <v>0</v>
      </c>
      <c r="N194" s="750">
        <f>IF('1. Llenado Datos Financieros'!M39&lt;&gt;"",'1. Llenado Datos Financieros'!M39,"0%")</f>
        <v>0</v>
      </c>
      <c r="O194" s="750">
        <f>IF('1. Llenado Datos Financieros'!N39&lt;&gt;"",'1. Llenado Datos Financieros'!N39,"0%")</f>
        <v>0</v>
      </c>
      <c r="P194" s="750">
        <f>IF('1. Llenado Datos Financieros'!O39&lt;&gt;"",'1. Llenado Datos Financieros'!O39,"0%")</f>
        <v>0</v>
      </c>
      <c r="Q194" s="750">
        <f>IF('1. Llenado Datos Financieros'!P39&lt;&gt;"",'1. Llenado Datos Financieros'!P39,"0%")</f>
        <v>0</v>
      </c>
      <c r="R194" s="750">
        <f>IF('1. Llenado Datos Financieros'!Q39&lt;&gt;"",'1. Llenado Datos Financieros'!Q39,"0%")</f>
        <v>0</v>
      </c>
      <c r="S194" s="750">
        <f>IF('1. Llenado Datos Financieros'!R39&lt;&gt;"",'1. Llenado Datos Financieros'!R39,"0%")</f>
        <v>0</v>
      </c>
      <c r="T194" s="750">
        <f>IF('1. Llenado Datos Financieros'!S39&lt;&gt;"",'1. Llenado Datos Financieros'!S39,"0%")</f>
        <v>0</v>
      </c>
      <c r="U194" s="701"/>
    </row>
    <row r="195" spans="2:21" ht="16" x14ac:dyDescent="0.2">
      <c r="B195" s="699"/>
      <c r="C195" s="700"/>
      <c r="D195" s="749">
        <f>+'1. Llenado Datos Financieros'!B40:B40</f>
        <v>0</v>
      </c>
      <c r="E195" s="750">
        <f>+'1. Llenado Datos Financieros'!D40</f>
        <v>0</v>
      </c>
      <c r="F195" s="750">
        <f>IF('1. Llenado Datos Financieros'!E40&lt;&gt;"",'1. Llenado Datos Financieros'!E40,"0%")</f>
        <v>0</v>
      </c>
      <c r="G195" s="750">
        <f>IF('1. Llenado Datos Financieros'!F40&lt;&gt;"",'1. Llenado Datos Financieros'!F40,"0%")</f>
        <v>0</v>
      </c>
      <c r="H195" s="750">
        <f>IF('1. Llenado Datos Financieros'!G40&lt;&gt;"",'1. Llenado Datos Financieros'!G40,"0%")</f>
        <v>0</v>
      </c>
      <c r="I195" s="750">
        <f>IF('1. Llenado Datos Financieros'!H40&lt;&gt;"",'1. Llenado Datos Financieros'!H40,"0%")</f>
        <v>0</v>
      </c>
      <c r="J195" s="750">
        <f>IF('1. Llenado Datos Financieros'!I40&lt;&gt;"",'1. Llenado Datos Financieros'!I40,"0%")</f>
        <v>0</v>
      </c>
      <c r="K195" s="750">
        <f>IF('1. Llenado Datos Financieros'!J40&lt;&gt;"",'1. Llenado Datos Financieros'!J40,"0%")</f>
        <v>0</v>
      </c>
      <c r="L195" s="750">
        <f>IF('1. Llenado Datos Financieros'!K40&lt;&gt;"",'1. Llenado Datos Financieros'!K40,"0%")</f>
        <v>0</v>
      </c>
      <c r="M195" s="750">
        <f>IF('1. Llenado Datos Financieros'!L40&lt;&gt;"",'1. Llenado Datos Financieros'!L40,"0%")</f>
        <v>0</v>
      </c>
      <c r="N195" s="750">
        <f>IF('1. Llenado Datos Financieros'!M40&lt;&gt;"",'1. Llenado Datos Financieros'!M40,"0%")</f>
        <v>0</v>
      </c>
      <c r="O195" s="750">
        <f>IF('1. Llenado Datos Financieros'!N40&lt;&gt;"",'1. Llenado Datos Financieros'!N40,"0%")</f>
        <v>0</v>
      </c>
      <c r="P195" s="750">
        <f>IF('1. Llenado Datos Financieros'!O40&lt;&gt;"",'1. Llenado Datos Financieros'!O40,"0%")</f>
        <v>0</v>
      </c>
      <c r="Q195" s="750">
        <f>IF('1. Llenado Datos Financieros'!P40&lt;&gt;"",'1. Llenado Datos Financieros'!P40,"0%")</f>
        <v>0</v>
      </c>
      <c r="R195" s="750">
        <f>IF('1. Llenado Datos Financieros'!Q40&lt;&gt;"",'1. Llenado Datos Financieros'!Q40,"0%")</f>
        <v>0</v>
      </c>
      <c r="S195" s="750">
        <f>IF('1. Llenado Datos Financieros'!R40&lt;&gt;"",'1. Llenado Datos Financieros'!R40,"0%")</f>
        <v>0</v>
      </c>
      <c r="T195" s="750">
        <f>IF('1. Llenado Datos Financieros'!S40&lt;&gt;"",'1. Llenado Datos Financieros'!S40,"0%")</f>
        <v>0</v>
      </c>
      <c r="U195" s="701"/>
    </row>
    <row r="196" spans="2:21" ht="16" x14ac:dyDescent="0.2">
      <c r="B196" s="699"/>
      <c r="C196" s="700"/>
      <c r="D196" s="749">
        <f>+'1. Llenado Datos Financieros'!B41:B41</f>
        <v>0</v>
      </c>
      <c r="E196" s="750">
        <f>+'1. Llenado Datos Financieros'!D41</f>
        <v>0</v>
      </c>
      <c r="F196" s="750">
        <f>IF('1. Llenado Datos Financieros'!E41&lt;&gt;"",'1. Llenado Datos Financieros'!E41,"0%")</f>
        <v>0</v>
      </c>
      <c r="G196" s="750">
        <f>IF('1. Llenado Datos Financieros'!F41&lt;&gt;"",'1. Llenado Datos Financieros'!F41,"0%")</f>
        <v>0</v>
      </c>
      <c r="H196" s="750">
        <f>IF('1. Llenado Datos Financieros'!G41&lt;&gt;"",'1. Llenado Datos Financieros'!G41,"0%")</f>
        <v>0</v>
      </c>
      <c r="I196" s="750">
        <f>IF('1. Llenado Datos Financieros'!H41&lt;&gt;"",'1. Llenado Datos Financieros'!H41,"0%")</f>
        <v>0</v>
      </c>
      <c r="J196" s="750">
        <f>IF('1. Llenado Datos Financieros'!I41&lt;&gt;"",'1. Llenado Datos Financieros'!I41,"0%")</f>
        <v>0</v>
      </c>
      <c r="K196" s="750">
        <f>IF('1. Llenado Datos Financieros'!J41&lt;&gt;"",'1. Llenado Datos Financieros'!J41,"0%")</f>
        <v>0</v>
      </c>
      <c r="L196" s="750">
        <f>IF('1. Llenado Datos Financieros'!K41&lt;&gt;"",'1. Llenado Datos Financieros'!K41,"0%")</f>
        <v>0</v>
      </c>
      <c r="M196" s="750">
        <f>IF('1. Llenado Datos Financieros'!L41&lt;&gt;"",'1. Llenado Datos Financieros'!L41,"0%")</f>
        <v>0</v>
      </c>
      <c r="N196" s="750">
        <f>IF('1. Llenado Datos Financieros'!M41&lt;&gt;"",'1. Llenado Datos Financieros'!M41,"0%")</f>
        <v>0</v>
      </c>
      <c r="O196" s="750">
        <f>IF('1. Llenado Datos Financieros'!N41&lt;&gt;"",'1. Llenado Datos Financieros'!N41,"0%")</f>
        <v>0</v>
      </c>
      <c r="P196" s="750">
        <f>IF('1. Llenado Datos Financieros'!O41&lt;&gt;"",'1. Llenado Datos Financieros'!O41,"0%")</f>
        <v>0</v>
      </c>
      <c r="Q196" s="750">
        <f>IF('1. Llenado Datos Financieros'!P41&lt;&gt;"",'1. Llenado Datos Financieros'!P41,"0%")</f>
        <v>0</v>
      </c>
      <c r="R196" s="750">
        <f>IF('1. Llenado Datos Financieros'!Q41&lt;&gt;"",'1. Llenado Datos Financieros'!Q41,"0%")</f>
        <v>0</v>
      </c>
      <c r="S196" s="750">
        <f>IF('1. Llenado Datos Financieros'!R41&lt;&gt;"",'1. Llenado Datos Financieros'!R41,"0%")</f>
        <v>0</v>
      </c>
      <c r="T196" s="750">
        <f>IF('1. Llenado Datos Financieros'!S41&lt;&gt;"",'1. Llenado Datos Financieros'!S41,"0%")</f>
        <v>0</v>
      </c>
      <c r="U196" s="701"/>
    </row>
    <row r="197" spans="2:21" ht="10.5" customHeight="1" x14ac:dyDescent="0.2">
      <c r="B197" s="699"/>
      <c r="C197" s="700"/>
      <c r="D197" s="662"/>
      <c r="E197" s="662"/>
      <c r="F197" s="661"/>
      <c r="G197" s="661"/>
      <c r="H197" s="661"/>
      <c r="I197" s="661"/>
      <c r="J197" s="662"/>
      <c r="K197" s="663"/>
      <c r="L197" s="663"/>
      <c r="M197" s="663"/>
      <c r="N197" s="663"/>
      <c r="O197" s="663"/>
      <c r="P197" s="663"/>
      <c r="Q197" s="663"/>
      <c r="R197" s="663"/>
      <c r="S197" s="663"/>
      <c r="T197" s="700"/>
      <c r="U197" s="701"/>
    </row>
    <row r="198" spans="2:21" ht="42" customHeight="1" thickBot="1" x14ac:dyDescent="0.25">
      <c r="B198" s="699"/>
      <c r="C198" s="700"/>
      <c r="D198" s="1072" t="s">
        <v>280</v>
      </c>
      <c r="E198" s="1072"/>
      <c r="F198" s="1072"/>
      <c r="G198" s="1072"/>
      <c r="H198" s="1072"/>
      <c r="I198" s="1072"/>
      <c r="J198" s="1072"/>
      <c r="K198" s="1072"/>
      <c r="L198" s="1072"/>
      <c r="M198" s="1072"/>
      <c r="N198" s="1072"/>
      <c r="O198" s="1072"/>
      <c r="P198" s="693"/>
      <c r="Q198" s="693"/>
      <c r="R198" s="693"/>
      <c r="S198" s="693"/>
      <c r="T198" s="700"/>
      <c r="U198" s="701"/>
    </row>
    <row r="199" spans="2:21" ht="63" customHeight="1" thickBot="1" x14ac:dyDescent="0.25">
      <c r="B199" s="1140" t="s">
        <v>281</v>
      </c>
      <c r="C199" s="1140"/>
      <c r="D199" s="686" t="s">
        <v>279</v>
      </c>
      <c r="E199" s="687" t="s">
        <v>105</v>
      </c>
      <c r="F199" s="687" t="s">
        <v>31</v>
      </c>
      <c r="G199" s="687" t="s">
        <v>32</v>
      </c>
      <c r="H199" s="687" t="s">
        <v>33</v>
      </c>
      <c r="I199" s="687" t="s">
        <v>34</v>
      </c>
      <c r="J199" s="687" t="s">
        <v>35</v>
      </c>
      <c r="K199" s="687" t="s">
        <v>36</v>
      </c>
      <c r="L199" s="687" t="s">
        <v>37</v>
      </c>
      <c r="M199" s="687" t="s">
        <v>38</v>
      </c>
      <c r="N199" s="687" t="s">
        <v>39</v>
      </c>
      <c r="O199" s="688" t="s">
        <v>40</v>
      </c>
      <c r="P199" s="688" t="s">
        <v>222</v>
      </c>
      <c r="Q199" s="688" t="s">
        <v>305</v>
      </c>
      <c r="R199" s="688" t="s">
        <v>306</v>
      </c>
      <c r="S199" s="688" t="s">
        <v>307</v>
      </c>
      <c r="T199" s="923" t="s">
        <v>308</v>
      </c>
      <c r="U199" s="701"/>
    </row>
    <row r="200" spans="2:21" ht="17" x14ac:dyDescent="0.2">
      <c r="B200" s="1136"/>
      <c r="C200" s="1137"/>
      <c r="D200" s="751" t="str">
        <f>IF('1. Llenado Datos Financieros'!B46&lt;&gt;"",'1. Llenado Datos Financieros'!B46,"")</f>
        <v/>
      </c>
      <c r="E200" s="750" t="str">
        <f>IF('1. Llenado Datos Financieros'!D46&lt;&gt;"",'1. Llenado Datos Financieros'!D46,"")</f>
        <v/>
      </c>
      <c r="F200" s="750">
        <f>IF('1. Llenado Datos Financieros'!E46&lt;&gt;"",'1. Llenado Datos Financieros'!E46,"")</f>
        <v>0</v>
      </c>
      <c r="G200" s="750">
        <f>IF('1. Llenado Datos Financieros'!F46&lt;&gt;"",'1. Llenado Datos Financieros'!F46,"")</f>
        <v>0</v>
      </c>
      <c r="H200" s="750">
        <f>IF('1. Llenado Datos Financieros'!G46&lt;&gt;"",'1. Llenado Datos Financieros'!G46,"")</f>
        <v>0</v>
      </c>
      <c r="I200" s="750">
        <f>IF('1. Llenado Datos Financieros'!H46&lt;&gt;"",'1. Llenado Datos Financieros'!H46,"")</f>
        <v>0</v>
      </c>
      <c r="J200" s="750">
        <f>IF('1. Llenado Datos Financieros'!I46&lt;&gt;"",'1. Llenado Datos Financieros'!I46,"")</f>
        <v>0</v>
      </c>
      <c r="K200" s="750">
        <f>IF('1. Llenado Datos Financieros'!J46&lt;&gt;"",'1. Llenado Datos Financieros'!J46,"")</f>
        <v>0</v>
      </c>
      <c r="L200" s="750">
        <f>IF('1. Llenado Datos Financieros'!K46&lt;&gt;"",'1. Llenado Datos Financieros'!K46,"")</f>
        <v>0</v>
      </c>
      <c r="M200" s="750">
        <f>IF('1. Llenado Datos Financieros'!L46&lt;&gt;"",'1. Llenado Datos Financieros'!L46,"")</f>
        <v>0</v>
      </c>
      <c r="N200" s="750">
        <f>IF('1. Llenado Datos Financieros'!M46&lt;&gt;"",'1. Llenado Datos Financieros'!M46,"")</f>
        <v>0</v>
      </c>
      <c r="O200" s="750">
        <f>IF('1. Llenado Datos Financieros'!N46&lt;&gt;"",'1. Llenado Datos Financieros'!N46,"")</f>
        <v>0</v>
      </c>
      <c r="P200" s="750">
        <f>IF('1. Llenado Datos Financieros'!O46&lt;&gt;"",'1. Llenado Datos Financieros'!O46,"")</f>
        <v>0</v>
      </c>
      <c r="Q200" s="750">
        <f>IF('1. Llenado Datos Financieros'!P46&lt;&gt;"",'1. Llenado Datos Financieros'!P46,"")</f>
        <v>0</v>
      </c>
      <c r="R200" s="750">
        <f>IF('1. Llenado Datos Financieros'!Q46&lt;&gt;"",'1. Llenado Datos Financieros'!Q46,"")</f>
        <v>0</v>
      </c>
      <c r="S200" s="750">
        <f>IF('1. Llenado Datos Financieros'!R46&lt;&gt;"",'1. Llenado Datos Financieros'!R46,"")</f>
        <v>0</v>
      </c>
      <c r="T200" s="750">
        <f>IF('1. Llenado Datos Financieros'!S46&lt;&gt;"",'1. Llenado Datos Financieros'!S46,"")</f>
        <v>0</v>
      </c>
      <c r="U200" s="701"/>
    </row>
    <row r="201" spans="2:21" ht="17" x14ac:dyDescent="0.2">
      <c r="B201" s="1134"/>
      <c r="C201" s="1135"/>
      <c r="D201" s="751" t="str">
        <f>IF('1. Llenado Datos Financieros'!B47&lt;&gt;"",'1. Llenado Datos Financieros'!B47,"")</f>
        <v/>
      </c>
      <c r="E201" s="750" t="str">
        <f>IF('1. Llenado Datos Financieros'!D47&lt;&gt;"",'1. Llenado Datos Financieros'!D47,"")</f>
        <v/>
      </c>
      <c r="F201" s="750" t="str">
        <f>IF('1. Llenado Datos Financieros'!E47&lt;&gt;"",'1. Llenado Datos Financieros'!E47,"")</f>
        <v/>
      </c>
      <c r="G201" s="750" t="str">
        <f>IF('1. Llenado Datos Financieros'!F47&lt;&gt;"",'1. Llenado Datos Financieros'!F47,"")</f>
        <v/>
      </c>
      <c r="H201" s="750" t="str">
        <f>IF('1. Llenado Datos Financieros'!G47&lt;&gt;"",'1. Llenado Datos Financieros'!G47,"")</f>
        <v/>
      </c>
      <c r="I201" s="750" t="str">
        <f>IF('1. Llenado Datos Financieros'!H47&lt;&gt;"",'1. Llenado Datos Financieros'!H47,"")</f>
        <v/>
      </c>
      <c r="J201" s="750" t="str">
        <f>IF('1. Llenado Datos Financieros'!I47&lt;&gt;"",'1. Llenado Datos Financieros'!I47,"")</f>
        <v/>
      </c>
      <c r="K201" s="750" t="str">
        <f>IF('1. Llenado Datos Financieros'!J47&lt;&gt;"",'1. Llenado Datos Financieros'!J47,"")</f>
        <v/>
      </c>
      <c r="L201" s="750" t="str">
        <f>IF('1. Llenado Datos Financieros'!K47&lt;&gt;"",'1. Llenado Datos Financieros'!K47,"")</f>
        <v/>
      </c>
      <c r="M201" s="750" t="str">
        <f>IF('1. Llenado Datos Financieros'!L47&lt;&gt;"",'1. Llenado Datos Financieros'!L47,"")</f>
        <v/>
      </c>
      <c r="N201" s="750" t="str">
        <f>IF('1. Llenado Datos Financieros'!M47&lt;&gt;"",'1. Llenado Datos Financieros'!M47,"")</f>
        <v/>
      </c>
      <c r="O201" s="750" t="str">
        <f>IF('1. Llenado Datos Financieros'!N47&lt;&gt;"",'1. Llenado Datos Financieros'!N47,"")</f>
        <v/>
      </c>
      <c r="P201" s="750" t="str">
        <f>IF('1. Llenado Datos Financieros'!O47&lt;&gt;"",'1. Llenado Datos Financieros'!O47,"")</f>
        <v/>
      </c>
      <c r="Q201" s="750" t="str">
        <f>IF('1. Llenado Datos Financieros'!P47&lt;&gt;"",'1. Llenado Datos Financieros'!P47,"")</f>
        <v/>
      </c>
      <c r="R201" s="750" t="str">
        <f>IF('1. Llenado Datos Financieros'!Q47&lt;&gt;"",'1. Llenado Datos Financieros'!Q47,"")</f>
        <v/>
      </c>
      <c r="S201" s="750" t="str">
        <f>IF('1. Llenado Datos Financieros'!R47&lt;&gt;"",'1. Llenado Datos Financieros'!R47,"")</f>
        <v/>
      </c>
      <c r="T201" s="750" t="str">
        <f>IF('1. Llenado Datos Financieros'!S47&lt;&gt;"",'1. Llenado Datos Financieros'!S47,"")</f>
        <v/>
      </c>
      <c r="U201" s="701"/>
    </row>
    <row r="202" spans="2:21" ht="16" thickBot="1" x14ac:dyDescent="0.25">
      <c r="B202" s="699"/>
      <c r="C202" s="700"/>
      <c r="D202" s="706"/>
      <c r="E202" s="706"/>
      <c r="F202" s="706"/>
      <c r="G202" s="706"/>
      <c r="H202" s="706"/>
      <c r="I202" s="706"/>
      <c r="J202" s="700"/>
      <c r="K202" s="700"/>
      <c r="L202" s="700"/>
      <c r="M202" s="700"/>
      <c r="N202" s="700"/>
      <c r="O202" s="700"/>
      <c r="P202" s="700"/>
      <c r="Q202" s="700"/>
      <c r="R202" s="700"/>
      <c r="S202" s="700"/>
      <c r="T202" s="700"/>
      <c r="U202" s="701"/>
    </row>
    <row r="203" spans="2:21" ht="45.75" customHeight="1" thickTop="1" x14ac:dyDescent="0.25">
      <c r="B203" s="676"/>
      <c r="C203" s="724">
        <v>2</v>
      </c>
      <c r="D203" s="1138" t="s">
        <v>108</v>
      </c>
      <c r="E203" s="1138"/>
      <c r="F203" s="1138"/>
      <c r="G203" s="1138"/>
      <c r="H203" s="1138"/>
      <c r="I203" s="1138"/>
      <c r="J203" s="1138"/>
      <c r="K203" s="1138"/>
      <c r="L203" s="1138"/>
      <c r="M203" s="1138"/>
      <c r="N203" s="1138"/>
      <c r="O203" s="1138"/>
      <c r="P203" s="752"/>
      <c r="Q203" s="752"/>
      <c r="R203" s="752"/>
      <c r="S203" s="752"/>
      <c r="T203" s="656"/>
      <c r="U203" s="657"/>
    </row>
    <row r="204" spans="2:21" ht="16" thickBot="1" x14ac:dyDescent="0.25">
      <c r="B204" s="699"/>
      <c r="C204" s="700"/>
      <c r="D204" s="706"/>
      <c r="E204" s="706"/>
      <c r="F204" s="706"/>
      <c r="G204" s="706"/>
      <c r="H204" s="706"/>
      <c r="I204" s="706"/>
      <c r="J204" s="700"/>
      <c r="K204" s="700"/>
      <c r="L204" s="700"/>
      <c r="M204" s="700"/>
      <c r="N204" s="700"/>
      <c r="O204" s="700"/>
      <c r="P204" s="700"/>
      <c r="Q204" s="700"/>
      <c r="R204" s="700"/>
      <c r="S204" s="700"/>
      <c r="T204" s="700"/>
      <c r="U204" s="701"/>
    </row>
    <row r="205" spans="2:21" ht="37.5" customHeight="1" thickBot="1" x14ac:dyDescent="0.25">
      <c r="B205" s="699"/>
      <c r="C205" s="700"/>
      <c r="D205" s="1139" t="s">
        <v>109</v>
      </c>
      <c r="E205" s="1139"/>
      <c r="F205" s="1139"/>
      <c r="G205" s="1133" t="s">
        <v>110</v>
      </c>
      <c r="H205" s="1133"/>
      <c r="I205" s="1133" t="s">
        <v>111</v>
      </c>
      <c r="J205" s="1133"/>
      <c r="K205" s="1133" t="s">
        <v>112</v>
      </c>
      <c r="L205" s="1133"/>
      <c r="M205" s="753" t="s">
        <v>113</v>
      </c>
      <c r="N205" s="700"/>
      <c r="O205" s="700"/>
      <c r="P205" s="700"/>
      <c r="Q205" s="700"/>
      <c r="R205" s="700"/>
      <c r="S205" s="700"/>
      <c r="T205" s="700"/>
      <c r="U205" s="701"/>
    </row>
    <row r="206" spans="2:21" ht="21" customHeight="1" x14ac:dyDescent="0.2">
      <c r="B206" s="699"/>
      <c r="C206" s="700"/>
      <c r="D206" s="1141" t="str">
        <f>CONCATENATE('1. Llenado Datos Financieros'!A49)</f>
        <v/>
      </c>
      <c r="E206" s="1141"/>
      <c r="F206" s="1141"/>
      <c r="G206" s="1142" t="str">
        <f>IF('1. Llenado Datos Financieros'!F49&lt;&gt;"",'1. Llenado Datos Financieros'!F49,"")</f>
        <v/>
      </c>
      <c r="H206" s="1142"/>
      <c r="I206" s="1143" t="str">
        <f>IF('1. Llenado Datos Financieros'!H49&lt;&gt;"",'1. Llenado Datos Financieros'!H49,"")</f>
        <v/>
      </c>
      <c r="J206" s="1144"/>
      <c r="K206" s="1141" t="str">
        <f>IF('1. Llenado Datos Financieros'!K49&lt;&gt;"",'1. Llenado Datos Financieros'!K49,"")</f>
        <v/>
      </c>
      <c r="L206" s="1141"/>
      <c r="M206" s="754" t="str">
        <f>IF('1. Llenado Datos Financieros'!M49&lt;&gt;"",'1. Llenado Datos Financieros'!M49,"")</f>
        <v/>
      </c>
      <c r="N206" s="700"/>
      <c r="O206" s="700"/>
      <c r="P206" s="700"/>
      <c r="Q206" s="700"/>
      <c r="R206" s="700"/>
      <c r="S206" s="700"/>
      <c r="T206" s="700"/>
      <c r="U206" s="701"/>
    </row>
    <row r="207" spans="2:21" ht="21" customHeight="1" x14ac:dyDescent="0.2">
      <c r="B207" s="699"/>
      <c r="C207" s="700"/>
      <c r="D207" s="1141" t="str">
        <f>CONCATENATE('1. Llenado Datos Financieros'!A50)</f>
        <v/>
      </c>
      <c r="E207" s="1141"/>
      <c r="F207" s="1141"/>
      <c r="G207" s="1142" t="str">
        <f>IF('1. Llenado Datos Financieros'!F50&lt;&gt;"",'1. Llenado Datos Financieros'!F50,"")</f>
        <v/>
      </c>
      <c r="H207" s="1142"/>
      <c r="I207" s="1143" t="str">
        <f>IF('1. Llenado Datos Financieros'!H50&lt;&gt;"",'1. Llenado Datos Financieros'!H50,"")</f>
        <v/>
      </c>
      <c r="J207" s="1144"/>
      <c r="K207" s="1141" t="str">
        <f>IF('1. Llenado Datos Financieros'!K50&lt;&gt;"",'1. Llenado Datos Financieros'!K50,"")</f>
        <v/>
      </c>
      <c r="L207" s="1141"/>
      <c r="M207" s="754" t="str">
        <f>IF('1. Llenado Datos Financieros'!M50&lt;&gt;"",'1. Llenado Datos Financieros'!M50,"")</f>
        <v/>
      </c>
      <c r="N207" s="700"/>
      <c r="O207" s="700"/>
      <c r="P207" s="700"/>
      <c r="Q207" s="700"/>
      <c r="R207" s="700"/>
      <c r="S207" s="700"/>
      <c r="T207" s="700"/>
      <c r="U207" s="701"/>
    </row>
    <row r="208" spans="2:21" ht="21" customHeight="1" x14ac:dyDescent="0.2">
      <c r="B208" s="699"/>
      <c r="C208" s="700"/>
      <c r="D208" s="1141" t="str">
        <f>CONCATENATE('1. Llenado Datos Financieros'!A51)</f>
        <v/>
      </c>
      <c r="E208" s="1141"/>
      <c r="F208" s="1141"/>
      <c r="G208" s="1142" t="str">
        <f>IF('1. Llenado Datos Financieros'!F51&lt;&gt;"",'1. Llenado Datos Financieros'!F51,"")</f>
        <v/>
      </c>
      <c r="H208" s="1142"/>
      <c r="I208" s="1143" t="str">
        <f>IF('1. Llenado Datos Financieros'!H51&lt;&gt;"",'1. Llenado Datos Financieros'!H51,"")</f>
        <v/>
      </c>
      <c r="J208" s="1144"/>
      <c r="K208" s="1141" t="str">
        <f>IF('1. Llenado Datos Financieros'!K51&lt;&gt;"",'1. Llenado Datos Financieros'!K51,"")</f>
        <v/>
      </c>
      <c r="L208" s="1141"/>
      <c r="M208" s="754" t="str">
        <f>IF('1. Llenado Datos Financieros'!M51&lt;&gt;"",'1. Llenado Datos Financieros'!M51,"")</f>
        <v/>
      </c>
      <c r="N208" s="700"/>
      <c r="O208" s="700"/>
      <c r="P208" s="700"/>
      <c r="Q208" s="700"/>
      <c r="R208" s="700"/>
      <c r="S208" s="700"/>
      <c r="T208" s="700"/>
      <c r="U208" s="701"/>
    </row>
    <row r="209" spans="2:21" ht="16" thickBot="1" x14ac:dyDescent="0.25">
      <c r="B209" s="699"/>
      <c r="C209" s="700"/>
      <c r="D209" s="706"/>
      <c r="E209" s="706"/>
      <c r="F209" s="700"/>
      <c r="G209" s="706"/>
      <c r="H209" s="706"/>
      <c r="I209" s="706"/>
      <c r="J209" s="706"/>
      <c r="K209" s="700"/>
      <c r="L209" s="700"/>
      <c r="M209" s="700"/>
      <c r="N209" s="700"/>
      <c r="O209" s="700"/>
      <c r="P209" s="700"/>
      <c r="Q209" s="700"/>
      <c r="R209" s="700"/>
      <c r="S209" s="700"/>
      <c r="T209" s="700"/>
      <c r="U209" s="701"/>
    </row>
    <row r="210" spans="2:21" ht="22" thickTop="1" x14ac:dyDescent="0.25">
      <c r="B210" s="676"/>
      <c r="C210" s="677">
        <v>3</v>
      </c>
      <c r="D210" s="730" t="s">
        <v>114</v>
      </c>
      <c r="E210" s="677"/>
      <c r="F210" s="677"/>
      <c r="G210" s="652"/>
      <c r="H210" s="652"/>
      <c r="I210" s="654"/>
      <c r="J210" s="654"/>
      <c r="K210" s="654"/>
      <c r="L210" s="655"/>
      <c r="M210" s="655"/>
      <c r="N210" s="655"/>
      <c r="O210" s="655"/>
      <c r="P210" s="655"/>
      <c r="Q210" s="655"/>
      <c r="R210" s="655"/>
      <c r="S210" s="655"/>
      <c r="T210" s="656"/>
      <c r="U210" s="657"/>
    </row>
    <row r="211" spans="2:21" ht="10.5" customHeight="1" thickBot="1" x14ac:dyDescent="0.3">
      <c r="B211" s="710"/>
      <c r="C211" s="711"/>
      <c r="D211" s="755"/>
      <c r="E211" s="711"/>
      <c r="F211" s="711"/>
      <c r="G211" s="713"/>
      <c r="H211" s="713"/>
      <c r="I211" s="714"/>
      <c r="J211" s="714"/>
      <c r="K211" s="714"/>
      <c r="L211" s="685"/>
      <c r="M211" s="685"/>
      <c r="N211" s="685"/>
      <c r="O211" s="685"/>
      <c r="P211" s="685"/>
      <c r="Q211" s="685"/>
      <c r="R211" s="685"/>
      <c r="S211" s="685"/>
      <c r="T211" s="663"/>
      <c r="U211" s="664"/>
    </row>
    <row r="212" spans="2:21" ht="48.75" customHeight="1" thickBot="1" x14ac:dyDescent="0.25">
      <c r="B212" s="699"/>
      <c r="C212" s="700"/>
      <c r="D212" s="756" t="s">
        <v>115</v>
      </c>
      <c r="E212" s="757" t="s">
        <v>116</v>
      </c>
      <c r="F212" s="687" t="s">
        <v>31</v>
      </c>
      <c r="G212" s="687" t="s">
        <v>32</v>
      </c>
      <c r="H212" s="687" t="s">
        <v>33</v>
      </c>
      <c r="I212" s="687" t="s">
        <v>34</v>
      </c>
      <c r="J212" s="687" t="s">
        <v>35</v>
      </c>
      <c r="K212" s="687" t="s">
        <v>36</v>
      </c>
      <c r="L212" s="687" t="s">
        <v>37</v>
      </c>
      <c r="M212" s="687" t="s">
        <v>38</v>
      </c>
      <c r="N212" s="687" t="s">
        <v>39</v>
      </c>
      <c r="O212" s="688" t="s">
        <v>40</v>
      </c>
      <c r="P212" s="688" t="s">
        <v>222</v>
      </c>
      <c r="Q212" s="688" t="s">
        <v>305</v>
      </c>
      <c r="R212" s="688" t="s">
        <v>306</v>
      </c>
      <c r="S212" s="688" t="s">
        <v>307</v>
      </c>
      <c r="T212" s="923" t="s">
        <v>308</v>
      </c>
      <c r="U212" s="701"/>
    </row>
    <row r="213" spans="2:21" ht="40.5" customHeight="1" x14ac:dyDescent="0.2">
      <c r="B213" s="699"/>
      <c r="C213" s="700"/>
      <c r="D213" s="758" t="str">
        <f>MID('1. Llenado Datos Financieros'!A54,18,100)</f>
        <v/>
      </c>
      <c r="E213" s="759" t="str">
        <f>IF('1. Llenado Datos Financieros'!D54&lt;&gt;"",'1. Llenado Datos Financieros'!D54,"")</f>
        <v/>
      </c>
      <c r="F213" s="760" t="str">
        <f>IF('1. Llenado Datos Financieros'!E54&lt;&gt;"",'1. Llenado Datos Financieros'!E54,"")</f>
        <v/>
      </c>
      <c r="G213" s="760" t="str">
        <f>IF('1. Llenado Datos Financieros'!F54&lt;&gt;"",'1. Llenado Datos Financieros'!F54,"")</f>
        <v/>
      </c>
      <c r="H213" s="760" t="str">
        <f>IF('1. Llenado Datos Financieros'!G54&lt;&gt;"",'1. Llenado Datos Financieros'!G54,"")</f>
        <v/>
      </c>
      <c r="I213" s="760" t="str">
        <f>IF('1. Llenado Datos Financieros'!H54&lt;&gt;"",'1. Llenado Datos Financieros'!H54,"")</f>
        <v/>
      </c>
      <c r="J213" s="760" t="str">
        <f>IF('1. Llenado Datos Financieros'!I54&lt;&gt;"",'1. Llenado Datos Financieros'!I54,"")</f>
        <v/>
      </c>
      <c r="K213" s="760" t="str">
        <f>IF('1. Llenado Datos Financieros'!J54&lt;&gt;"",'1. Llenado Datos Financieros'!J54,"")</f>
        <v/>
      </c>
      <c r="L213" s="760" t="str">
        <f>IF('1. Llenado Datos Financieros'!K54&lt;&gt;"",'1. Llenado Datos Financieros'!K54,"")</f>
        <v/>
      </c>
      <c r="M213" s="760" t="str">
        <f>IF('1. Llenado Datos Financieros'!L54&lt;&gt;"",'1. Llenado Datos Financieros'!L54,"")</f>
        <v/>
      </c>
      <c r="N213" s="760" t="str">
        <f>IF('1. Llenado Datos Financieros'!M54&lt;&gt;"",'1. Llenado Datos Financieros'!M54,"")</f>
        <v/>
      </c>
      <c r="O213" s="760" t="str">
        <f>IF('1. Llenado Datos Financieros'!N54&lt;&gt;"",'1. Llenado Datos Financieros'!N54,"")</f>
        <v/>
      </c>
      <c r="P213" s="760" t="str">
        <f>IF('1. Llenado Datos Financieros'!T54&lt;&gt;"",'1. Llenado Datos Financieros'!T54,"")</f>
        <v/>
      </c>
      <c r="Q213" s="760" t="str">
        <f>IF('1. Llenado Datos Financieros'!U54&lt;&gt;"",'1. Llenado Datos Financieros'!U54,"")</f>
        <v/>
      </c>
      <c r="R213" s="760" t="str">
        <f>IF('1. Llenado Datos Financieros'!V54&lt;&gt;"",'1. Llenado Datos Financieros'!V54,"")</f>
        <v/>
      </c>
      <c r="S213" s="760" t="str">
        <f>IF('1. Llenado Datos Financieros'!W54&lt;&gt;"",'1. Llenado Datos Financieros'!W54,"")</f>
        <v/>
      </c>
      <c r="T213" s="760" t="str">
        <f>IF('1. Llenado Datos Financieros'!X54&lt;&gt;"",'1. Llenado Datos Financieros'!X54,"")</f>
        <v/>
      </c>
      <c r="U213" s="701"/>
    </row>
    <row r="214" spans="2:21" ht="40.5" customHeight="1" x14ac:dyDescent="0.2">
      <c r="B214" s="699"/>
      <c r="C214" s="700"/>
      <c r="D214" s="758" t="str">
        <f>MID('1. Llenado Datos Financieros'!A55,18,100)</f>
        <v/>
      </c>
      <c r="E214" s="759" t="str">
        <f>IF('1. Llenado Datos Financieros'!D55&lt;&gt;"",'1. Llenado Datos Financieros'!D55,"")</f>
        <v/>
      </c>
      <c r="F214" s="760" t="str">
        <f>IF('1. Llenado Datos Financieros'!E55&lt;&gt;"",'1. Llenado Datos Financieros'!E55,"")</f>
        <v/>
      </c>
      <c r="G214" s="760" t="str">
        <f>IF('1. Llenado Datos Financieros'!F55&lt;&gt;"",'1. Llenado Datos Financieros'!F55,"")</f>
        <v/>
      </c>
      <c r="H214" s="760" t="str">
        <f>IF('1. Llenado Datos Financieros'!G55&lt;&gt;"",'1. Llenado Datos Financieros'!G55,"")</f>
        <v/>
      </c>
      <c r="I214" s="760" t="str">
        <f>IF('1. Llenado Datos Financieros'!H55&lt;&gt;"",'1. Llenado Datos Financieros'!H55,"")</f>
        <v/>
      </c>
      <c r="J214" s="760" t="str">
        <f>IF('1. Llenado Datos Financieros'!I55&lt;&gt;"",'1. Llenado Datos Financieros'!I55,"")</f>
        <v/>
      </c>
      <c r="K214" s="760" t="str">
        <f>IF('1. Llenado Datos Financieros'!J55&lt;&gt;"",'1. Llenado Datos Financieros'!J55,"")</f>
        <v/>
      </c>
      <c r="L214" s="760" t="str">
        <f>IF('1. Llenado Datos Financieros'!K55&lt;&gt;"",'1. Llenado Datos Financieros'!K55,"")</f>
        <v/>
      </c>
      <c r="M214" s="760" t="str">
        <f>IF('1. Llenado Datos Financieros'!L55&lt;&gt;"",'1. Llenado Datos Financieros'!L55,"")</f>
        <v/>
      </c>
      <c r="N214" s="760" t="str">
        <f>IF('1. Llenado Datos Financieros'!M55&lt;&gt;"",'1. Llenado Datos Financieros'!M55,"")</f>
        <v/>
      </c>
      <c r="O214" s="760" t="str">
        <f>IF('1. Llenado Datos Financieros'!N55&lt;&gt;"",'1. Llenado Datos Financieros'!N55,"")</f>
        <v/>
      </c>
      <c r="P214" s="760" t="str">
        <f>IF('1. Llenado Datos Financieros'!T55&lt;&gt;"",'1. Llenado Datos Financieros'!T55,"")</f>
        <v/>
      </c>
      <c r="Q214" s="760" t="str">
        <f>IF('1. Llenado Datos Financieros'!U55&lt;&gt;"",'1. Llenado Datos Financieros'!U55,"")</f>
        <v/>
      </c>
      <c r="R214" s="760" t="str">
        <f>IF('1. Llenado Datos Financieros'!V55&lt;&gt;"",'1. Llenado Datos Financieros'!V55,"")</f>
        <v/>
      </c>
      <c r="S214" s="760" t="str">
        <f>IF('1. Llenado Datos Financieros'!W55&lt;&gt;"",'1. Llenado Datos Financieros'!W55,"")</f>
        <v/>
      </c>
      <c r="T214" s="760" t="str">
        <f>IF('1. Llenado Datos Financieros'!X55&lt;&gt;"",'1. Llenado Datos Financieros'!X55,"")</f>
        <v/>
      </c>
      <c r="U214" s="701"/>
    </row>
    <row r="215" spans="2:21" ht="40.5" customHeight="1" x14ac:dyDescent="0.2">
      <c r="B215" s="699"/>
      <c r="C215" s="700"/>
      <c r="D215" s="758" t="str">
        <f>MID('1. Llenado Datos Financieros'!A56,18,100)</f>
        <v/>
      </c>
      <c r="E215" s="759" t="str">
        <f>IF('1. Llenado Datos Financieros'!D56&lt;&gt;"",'1. Llenado Datos Financieros'!D56,"")</f>
        <v/>
      </c>
      <c r="F215" s="760" t="str">
        <f>IF('1. Llenado Datos Financieros'!E56&lt;&gt;"",'1. Llenado Datos Financieros'!E56,"")</f>
        <v/>
      </c>
      <c r="G215" s="760" t="str">
        <f>IF('1. Llenado Datos Financieros'!F56&lt;&gt;"",'1. Llenado Datos Financieros'!F56,"")</f>
        <v/>
      </c>
      <c r="H215" s="760" t="str">
        <f>IF('1. Llenado Datos Financieros'!G56&lt;&gt;"",'1. Llenado Datos Financieros'!G56,"")</f>
        <v/>
      </c>
      <c r="I215" s="760" t="str">
        <f>IF('1. Llenado Datos Financieros'!H56&lt;&gt;"",'1. Llenado Datos Financieros'!H56,"")</f>
        <v/>
      </c>
      <c r="J215" s="760" t="str">
        <f>IF('1. Llenado Datos Financieros'!I56&lt;&gt;"",'1. Llenado Datos Financieros'!I56,"")</f>
        <v/>
      </c>
      <c r="K215" s="760" t="str">
        <f>IF('1. Llenado Datos Financieros'!J56&lt;&gt;"",'1. Llenado Datos Financieros'!J56,"")</f>
        <v/>
      </c>
      <c r="L215" s="760" t="str">
        <f>IF('1. Llenado Datos Financieros'!K56&lt;&gt;"",'1. Llenado Datos Financieros'!K56,"")</f>
        <v/>
      </c>
      <c r="M215" s="760" t="str">
        <f>IF('1. Llenado Datos Financieros'!L56&lt;&gt;"",'1. Llenado Datos Financieros'!L56,"")</f>
        <v/>
      </c>
      <c r="N215" s="760" t="str">
        <f>IF('1. Llenado Datos Financieros'!M56&lt;&gt;"",'1. Llenado Datos Financieros'!M56,"")</f>
        <v/>
      </c>
      <c r="O215" s="760" t="str">
        <f>IF('1. Llenado Datos Financieros'!N56&lt;&gt;"",'1. Llenado Datos Financieros'!N56,"")</f>
        <v/>
      </c>
      <c r="P215" s="760" t="str">
        <f>IF('1. Llenado Datos Financieros'!T56&lt;&gt;"",'1. Llenado Datos Financieros'!T56,"")</f>
        <v/>
      </c>
      <c r="Q215" s="760" t="str">
        <f>IF('1. Llenado Datos Financieros'!U56&lt;&gt;"",'1. Llenado Datos Financieros'!U56,"")</f>
        <v/>
      </c>
      <c r="R215" s="760" t="str">
        <f>IF('1. Llenado Datos Financieros'!V56&lt;&gt;"",'1. Llenado Datos Financieros'!V56,"")</f>
        <v/>
      </c>
      <c r="S215" s="760" t="str">
        <f>IF('1. Llenado Datos Financieros'!W56&lt;&gt;"",'1. Llenado Datos Financieros'!W56,"")</f>
        <v/>
      </c>
      <c r="T215" s="760" t="str">
        <f>IF('1. Llenado Datos Financieros'!X56&lt;&gt;"",'1. Llenado Datos Financieros'!X56,"")</f>
        <v/>
      </c>
      <c r="U215" s="701"/>
    </row>
    <row r="216" spans="2:21" x14ac:dyDescent="0.2">
      <c r="B216" s="699"/>
      <c r="C216" s="700"/>
      <c r="D216" s="706"/>
      <c r="E216" s="706"/>
      <c r="F216" s="706"/>
      <c r="G216" s="706"/>
      <c r="H216" s="706"/>
      <c r="I216" s="706"/>
      <c r="J216" s="700"/>
      <c r="K216" s="700"/>
      <c r="L216" s="700"/>
      <c r="M216" s="700"/>
      <c r="N216" s="700"/>
      <c r="O216" s="700"/>
      <c r="P216" s="700"/>
      <c r="Q216" s="700"/>
      <c r="R216" s="700"/>
      <c r="S216" s="700"/>
      <c r="T216" s="700"/>
      <c r="U216" s="701"/>
    </row>
    <row r="217" spans="2:21" ht="17" thickBot="1" x14ac:dyDescent="0.25">
      <c r="B217" s="699"/>
      <c r="C217" s="700"/>
      <c r="D217" s="660" t="s">
        <v>282</v>
      </c>
      <c r="E217" s="706"/>
      <c r="F217" s="706"/>
      <c r="G217" s="706"/>
      <c r="H217" s="706"/>
      <c r="I217" s="706"/>
      <c r="J217" s="700"/>
      <c r="K217" s="706"/>
      <c r="L217" s="700"/>
      <c r="M217" s="700"/>
      <c r="N217" s="700"/>
      <c r="O217" s="700"/>
      <c r="P217" s="700"/>
      <c r="Q217" s="700"/>
      <c r="R217" s="700"/>
      <c r="S217" s="700"/>
      <c r="T217" s="700"/>
      <c r="U217" s="701"/>
    </row>
    <row r="218" spans="2:21" x14ac:dyDescent="0.2">
      <c r="B218" s="699"/>
      <c r="C218" s="700"/>
      <c r="D218" s="938">
        <f>'1. Llenado Datos Financieros'!A59</f>
        <v>0</v>
      </c>
      <c r="E218" s="939"/>
      <c r="F218" s="939"/>
      <c r="G218" s="939"/>
      <c r="H218" s="939"/>
      <c r="I218" s="939"/>
      <c r="J218" s="939"/>
      <c r="K218" s="939"/>
      <c r="L218" s="939"/>
      <c r="M218" s="939"/>
      <c r="N218" s="939"/>
      <c r="O218" s="939"/>
      <c r="P218" s="939"/>
      <c r="Q218" s="939"/>
      <c r="R218" s="939"/>
      <c r="S218" s="939"/>
      <c r="T218" s="700"/>
      <c r="U218" s="701"/>
    </row>
    <row r="219" spans="2:21" ht="16" thickBot="1" x14ac:dyDescent="0.25">
      <c r="B219" s="699"/>
      <c r="C219" s="700"/>
      <c r="D219" s="941"/>
      <c r="E219" s="942"/>
      <c r="F219" s="942"/>
      <c r="G219" s="942"/>
      <c r="H219" s="942"/>
      <c r="I219" s="942"/>
      <c r="J219" s="942"/>
      <c r="K219" s="942"/>
      <c r="L219" s="942"/>
      <c r="M219" s="942"/>
      <c r="N219" s="942"/>
      <c r="O219" s="942"/>
      <c r="P219" s="942"/>
      <c r="Q219" s="942"/>
      <c r="R219" s="942"/>
      <c r="S219" s="942"/>
      <c r="T219" s="700"/>
      <c r="U219" s="701"/>
    </row>
    <row r="220" spans="2:21" ht="16" thickBot="1" x14ac:dyDescent="0.25">
      <c r="B220" s="702"/>
      <c r="C220" s="703"/>
      <c r="D220" s="704"/>
      <c r="E220" s="704"/>
      <c r="F220" s="704"/>
      <c r="G220" s="704"/>
      <c r="H220" s="704"/>
      <c r="I220" s="704"/>
      <c r="J220" s="703"/>
      <c r="K220" s="703"/>
      <c r="L220" s="703"/>
      <c r="M220" s="703"/>
      <c r="N220" s="703"/>
      <c r="O220" s="703"/>
      <c r="P220" s="703"/>
      <c r="Q220" s="703"/>
      <c r="R220" s="703"/>
      <c r="S220" s="703"/>
      <c r="T220" s="703"/>
      <c r="U220" s="705"/>
    </row>
    <row r="221" spans="2:21" ht="22" hidden="1" thickTop="1" x14ac:dyDescent="0.25">
      <c r="B221" s="676"/>
      <c r="C221" s="677"/>
      <c r="D221" s="730" t="s">
        <v>283</v>
      </c>
      <c r="E221" s="677"/>
      <c r="F221" s="677"/>
      <c r="G221" s="652"/>
      <c r="H221" s="652"/>
      <c r="I221" s="654"/>
      <c r="J221" s="654"/>
      <c r="K221" s="654"/>
      <c r="L221" s="655"/>
      <c r="M221" s="655"/>
      <c r="N221" s="655"/>
      <c r="O221" s="655"/>
      <c r="P221" s="655"/>
      <c r="Q221" s="655"/>
      <c r="R221" s="655"/>
      <c r="S221" s="655"/>
      <c r="T221" s="656"/>
      <c r="U221" s="657"/>
    </row>
    <row r="222" spans="2:21" ht="22" hidden="1" thickTop="1" x14ac:dyDescent="0.25">
      <c r="B222" s="710"/>
      <c r="C222" s="711"/>
      <c r="D222" s="755"/>
      <c r="E222" s="711"/>
      <c r="F222" s="711"/>
      <c r="G222" s="713"/>
      <c r="H222" s="713"/>
      <c r="I222" s="714"/>
      <c r="J222" s="714"/>
      <c r="K222" s="714"/>
      <c r="L222" s="685"/>
      <c r="M222" s="685"/>
      <c r="N222" s="685"/>
      <c r="O222" s="685"/>
      <c r="P222" s="685"/>
      <c r="Q222" s="685"/>
      <c r="R222" s="685"/>
      <c r="S222" s="685"/>
      <c r="T222" s="663"/>
      <c r="U222" s="664"/>
    </row>
    <row r="223" spans="2:21" ht="31.5" hidden="1" customHeight="1" x14ac:dyDescent="0.2">
      <c r="B223" s="699"/>
      <c r="C223" s="700"/>
      <c r="D223" s="1147" t="s">
        <v>109</v>
      </c>
      <c r="E223" s="1147"/>
      <c r="F223" s="1147"/>
      <c r="G223" s="1148" t="s">
        <v>284</v>
      </c>
      <c r="H223" s="1148"/>
      <c r="I223" s="1146" t="s">
        <v>285</v>
      </c>
      <c r="J223" s="1146"/>
      <c r="K223" s="1145" t="s">
        <v>286</v>
      </c>
      <c r="L223" s="1145"/>
      <c r="M223" s="700"/>
      <c r="N223" s="700"/>
      <c r="O223" s="700"/>
      <c r="P223" s="700"/>
      <c r="Q223" s="700"/>
      <c r="R223" s="700"/>
      <c r="S223" s="700"/>
      <c r="T223" s="700"/>
      <c r="U223" s="701"/>
    </row>
    <row r="224" spans="2:21" ht="16" hidden="1" thickTop="1" x14ac:dyDescent="0.2">
      <c r="B224" s="699"/>
      <c r="C224" s="700"/>
      <c r="D224" s="1141"/>
      <c r="E224" s="1141"/>
      <c r="F224" s="1141"/>
      <c r="G224" s="1141"/>
      <c r="H224" s="1141"/>
      <c r="I224" s="1144"/>
      <c r="J224" s="1144"/>
      <c r="K224" s="1141"/>
      <c r="L224" s="1141"/>
      <c r="M224" s="700"/>
      <c r="N224" s="700"/>
      <c r="O224" s="700"/>
      <c r="P224" s="700"/>
      <c r="Q224" s="700"/>
      <c r="R224" s="700"/>
      <c r="S224" s="700"/>
      <c r="T224" s="700"/>
      <c r="U224" s="701"/>
    </row>
    <row r="225" spans="2:21" ht="16" hidden="1" thickTop="1" x14ac:dyDescent="0.2">
      <c r="B225" s="699"/>
      <c r="C225" s="700"/>
      <c r="D225" s="1149"/>
      <c r="E225" s="1149"/>
      <c r="F225" s="1149"/>
      <c r="G225" s="1149"/>
      <c r="H225" s="1149"/>
      <c r="I225" s="1150"/>
      <c r="J225" s="1150"/>
      <c r="K225" s="1149"/>
      <c r="L225" s="1149"/>
      <c r="M225" s="700"/>
      <c r="N225" s="700"/>
      <c r="O225" s="700"/>
      <c r="P225" s="700"/>
      <c r="Q225" s="700"/>
      <c r="R225" s="700"/>
      <c r="S225" s="700"/>
      <c r="T225" s="700"/>
      <c r="U225" s="701"/>
    </row>
    <row r="226" spans="2:21" ht="16" hidden="1" thickTop="1" x14ac:dyDescent="0.2">
      <c r="B226" s="699"/>
      <c r="C226" s="700"/>
      <c r="D226" s="1149"/>
      <c r="E226" s="1149"/>
      <c r="F226" s="1149"/>
      <c r="G226" s="1149"/>
      <c r="H226" s="1149"/>
      <c r="I226" s="1150"/>
      <c r="J226" s="1150"/>
      <c r="K226" s="1149"/>
      <c r="L226" s="1149"/>
      <c r="M226" s="700"/>
      <c r="N226" s="700"/>
      <c r="O226" s="700"/>
      <c r="P226" s="700"/>
      <c r="Q226" s="700"/>
      <c r="R226" s="700"/>
      <c r="S226" s="700"/>
      <c r="T226" s="700"/>
      <c r="U226" s="701"/>
    </row>
    <row r="227" spans="2:21" ht="17" hidden="1" thickTop="1" thickBot="1" x14ac:dyDescent="0.25">
      <c r="B227" s="702"/>
      <c r="C227" s="703"/>
      <c r="D227" s="704"/>
      <c r="E227" s="704"/>
      <c r="F227" s="704"/>
      <c r="G227" s="704"/>
      <c r="H227" s="704"/>
      <c r="I227" s="704"/>
      <c r="J227" s="703"/>
      <c r="K227" s="703"/>
      <c r="L227" s="703"/>
      <c r="M227" s="703"/>
      <c r="N227" s="703"/>
      <c r="O227" s="703"/>
      <c r="P227" s="703"/>
      <c r="Q227" s="703"/>
      <c r="R227" s="703"/>
      <c r="S227" s="703"/>
      <c r="T227" s="703"/>
      <c r="U227" s="705"/>
    </row>
    <row r="228" spans="2:21" ht="16" thickTop="1" x14ac:dyDescent="0.2"/>
    <row r="230" spans="2:21" ht="19" x14ac:dyDescent="0.2">
      <c r="D230" s="720" t="s">
        <v>388</v>
      </c>
      <c r="E230" s="720"/>
      <c r="F230" s="1024">
        <f>+'1. Llenado Datos Financieros'!B4</f>
        <v>0</v>
      </c>
      <c r="G230" s="1024"/>
      <c r="H230" s="1024"/>
      <c r="I230" s="1024"/>
      <c r="J230" s="1024"/>
      <c r="K230" s="1024"/>
    </row>
    <row r="236" spans="2:21" x14ac:dyDescent="0.2">
      <c r="D236" s="650" t="s">
        <v>288</v>
      </c>
      <c r="J236" s="650" t="s">
        <v>289</v>
      </c>
      <c r="K236" s="650"/>
      <c r="L236" s="650"/>
      <c r="M236" s="650"/>
      <c r="N236" s="650"/>
      <c r="O236" s="650"/>
      <c r="P236" s="650"/>
      <c r="Q236" s="650"/>
      <c r="R236" s="650"/>
      <c r="S236" s="650"/>
    </row>
    <row r="237" spans="2:21" x14ac:dyDescent="0.2">
      <c r="J237" s="650"/>
      <c r="K237" s="650"/>
      <c r="L237" s="650"/>
      <c r="M237" s="650"/>
      <c r="N237" s="650"/>
      <c r="O237" s="650"/>
      <c r="P237" s="650"/>
      <c r="Q237" s="650"/>
      <c r="R237" s="650"/>
      <c r="S237" s="650"/>
    </row>
    <row r="238" spans="2:21" x14ac:dyDescent="0.2">
      <c r="J238" s="650"/>
      <c r="K238" s="650"/>
      <c r="L238" s="650"/>
      <c r="M238" s="650"/>
      <c r="N238" s="650"/>
      <c r="O238" s="650"/>
      <c r="P238" s="650"/>
      <c r="Q238" s="650"/>
      <c r="R238" s="650"/>
      <c r="S238" s="650"/>
    </row>
    <row r="239" spans="2:21" x14ac:dyDescent="0.2">
      <c r="J239" s="650"/>
      <c r="K239" s="650"/>
      <c r="L239" s="650"/>
      <c r="M239" s="650"/>
      <c r="N239" s="650"/>
      <c r="O239" s="650"/>
      <c r="P239" s="650"/>
      <c r="Q239" s="650"/>
      <c r="R239" s="650"/>
      <c r="S239" s="650"/>
    </row>
    <row r="240" spans="2:21" x14ac:dyDescent="0.2">
      <c r="J240" s="650"/>
      <c r="K240" s="650"/>
      <c r="L240" s="650"/>
      <c r="M240" s="650"/>
      <c r="N240" s="650"/>
      <c r="O240" s="650"/>
      <c r="P240" s="650"/>
      <c r="Q240" s="650"/>
      <c r="R240" s="650"/>
      <c r="S240" s="650"/>
    </row>
    <row r="241" spans="4:19" ht="27.75" customHeight="1" x14ac:dyDescent="0.2">
      <c r="D241" s="875" t="s">
        <v>389</v>
      </c>
      <c r="E241" s="1151">
        <f>+'2. Llenado de Supuestos'!E114</f>
        <v>0</v>
      </c>
      <c r="F241" s="1151"/>
      <c r="G241" s="1151"/>
      <c r="H241" s="1151"/>
      <c r="I241" s="255"/>
      <c r="J241" s="875" t="s">
        <v>389</v>
      </c>
      <c r="K241" s="1151">
        <f>+'2. Llenado de Supuestos'!L114</f>
        <v>0</v>
      </c>
      <c r="L241" s="1151"/>
      <c r="M241" s="1151"/>
      <c r="N241" s="1151"/>
      <c r="Q241" s="706"/>
      <c r="R241" s="706"/>
      <c r="S241" s="706"/>
    </row>
    <row r="395" spans="4:4" x14ac:dyDescent="0.2">
      <c r="D395" s="722" t="s">
        <v>291</v>
      </c>
    </row>
    <row r="396" spans="4:4" x14ac:dyDescent="0.2">
      <c r="D396" s="650" t="s">
        <v>16</v>
      </c>
    </row>
    <row r="397" spans="4:4" x14ac:dyDescent="0.2">
      <c r="D397" s="650" t="s">
        <v>17</v>
      </c>
    </row>
    <row r="398" spans="4:4" x14ac:dyDescent="0.2">
      <c r="D398" s="650" t="s">
        <v>15</v>
      </c>
    </row>
    <row r="399" spans="4:4" x14ac:dyDescent="0.2">
      <c r="D399" s="650" t="s">
        <v>255</v>
      </c>
    </row>
    <row r="400" spans="4:4" x14ac:dyDescent="0.2">
      <c r="D400" s="650" t="s">
        <v>292</v>
      </c>
    </row>
    <row r="401" spans="4:4" x14ac:dyDescent="0.2">
      <c r="D401" s="650" t="s">
        <v>19</v>
      </c>
    </row>
    <row r="402" spans="4:4" x14ac:dyDescent="0.2">
      <c r="D402" s="650" t="s">
        <v>18</v>
      </c>
    </row>
  </sheetData>
  <sheetProtection formatCells="0" formatColumns="0" sort="0" autoFilter="0"/>
  <mergeCells count="108">
    <mergeCell ref="D225:F225"/>
    <mergeCell ref="G225:H225"/>
    <mergeCell ref="I225:J225"/>
    <mergeCell ref="K225:L225"/>
    <mergeCell ref="F230:K230"/>
    <mergeCell ref="E241:H241"/>
    <mergeCell ref="K241:N241"/>
    <mergeCell ref="D226:F226"/>
    <mergeCell ref="G226:H226"/>
    <mergeCell ref="I226:J226"/>
    <mergeCell ref="K226:L226"/>
    <mergeCell ref="D207:F207"/>
    <mergeCell ref="G207:H207"/>
    <mergeCell ref="I207:J207"/>
    <mergeCell ref="K207:L207"/>
    <mergeCell ref="D224:F224"/>
    <mergeCell ref="G224:H224"/>
    <mergeCell ref="I224:J224"/>
    <mergeCell ref="K224:L224"/>
    <mergeCell ref="K208:L208"/>
    <mergeCell ref="K223:L223"/>
    <mergeCell ref="I223:J223"/>
    <mergeCell ref="D218:S219"/>
    <mergeCell ref="D223:F223"/>
    <mergeCell ref="G223:H223"/>
    <mergeCell ref="D208:F208"/>
    <mergeCell ref="G208:H208"/>
    <mergeCell ref="I208:J208"/>
    <mergeCell ref="B201:C201"/>
    <mergeCell ref="B200:C200"/>
    <mergeCell ref="D203:O203"/>
    <mergeCell ref="D205:F205"/>
    <mergeCell ref="B199:C199"/>
    <mergeCell ref="D206:F206"/>
    <mergeCell ref="G206:H206"/>
    <mergeCell ref="I206:J206"/>
    <mergeCell ref="K206:L206"/>
    <mergeCell ref="D177:S178"/>
    <mergeCell ref="T177:T178"/>
    <mergeCell ref="D181:O181"/>
    <mergeCell ref="D189:O189"/>
    <mergeCell ref="J190:L190"/>
    <mergeCell ref="D198:O198"/>
    <mergeCell ref="G205:H205"/>
    <mergeCell ref="I205:J205"/>
    <mergeCell ref="K205:L205"/>
    <mergeCell ref="D166:O166"/>
    <mergeCell ref="D167:U167"/>
    <mergeCell ref="D173:S174"/>
    <mergeCell ref="D158:O158"/>
    <mergeCell ref="I108:M108"/>
    <mergeCell ref="D111:S113"/>
    <mergeCell ref="D119:S120"/>
    <mergeCell ref="D123:O123"/>
    <mergeCell ref="D125:O125"/>
    <mergeCell ref="D134:O134"/>
    <mergeCell ref="D144:S145"/>
    <mergeCell ref="M116:Q116"/>
    <mergeCell ref="D98:S98"/>
    <mergeCell ref="D101:S101"/>
    <mergeCell ref="D104:O104"/>
    <mergeCell ref="D163:E163"/>
    <mergeCell ref="D69:S71"/>
    <mergeCell ref="D74:O74"/>
    <mergeCell ref="D85:O85"/>
    <mergeCell ref="D86:U86"/>
    <mergeCell ref="D164:E164"/>
    <mergeCell ref="D68:S68"/>
    <mergeCell ref="D91:O91"/>
    <mergeCell ref="D136:S137"/>
    <mergeCell ref="D140:O140"/>
    <mergeCell ref="D142:O143"/>
    <mergeCell ref="D46:O46"/>
    <mergeCell ref="D55:I57"/>
    <mergeCell ref="J55:S57"/>
    <mergeCell ref="D36:S36"/>
    <mergeCell ref="D37:S37"/>
    <mergeCell ref="J40:S40"/>
    <mergeCell ref="D41:I43"/>
    <mergeCell ref="J41:S43"/>
    <mergeCell ref="D65:S66"/>
    <mergeCell ref="D88:S88"/>
    <mergeCell ref="D64:S64"/>
    <mergeCell ref="D40:I40"/>
    <mergeCell ref="D54:I54"/>
    <mergeCell ref="J54:S54"/>
    <mergeCell ref="D59:I59"/>
    <mergeCell ref="D63:S63"/>
    <mergeCell ref="D105:U105"/>
    <mergeCell ref="D93:S93"/>
    <mergeCell ref="D96:O96"/>
    <mergeCell ref="O23:S23"/>
    <mergeCell ref="D24:I26"/>
    <mergeCell ref="J24:S26"/>
    <mergeCell ref="T55:T57"/>
    <mergeCell ref="J59:S59"/>
    <mergeCell ref="D60:I62"/>
    <mergeCell ref="J60:S62"/>
    <mergeCell ref="T60:T62"/>
    <mergeCell ref="C2:T2"/>
    <mergeCell ref="C3:T3"/>
    <mergeCell ref="D4:T4"/>
    <mergeCell ref="D5:T5"/>
    <mergeCell ref="D6:T6"/>
    <mergeCell ref="D7:T7"/>
    <mergeCell ref="D8:T8"/>
    <mergeCell ref="D11:O11"/>
    <mergeCell ref="C13:O13"/>
  </mergeCells>
  <dataValidations count="2">
    <dataValidation type="list" showInputMessage="1" showErrorMessage="1" sqref="R116:S116" xr:uid="{00000000-0002-0000-0200-000001000000}">
      <formula1>"N/A,Inversión de activos fijos, Consolidación de deudas, Costo de producción/ventas/administrativo"</formula1>
    </dataValidation>
    <dataValidation showInputMessage="1" showErrorMessage="1" sqref="M116:Q116" xr:uid="{7EDFDA68-8D64-46F6-BF74-B2CFD5E8068A}"/>
  </dataValidations>
  <pageMargins left="0.27559055118110237" right="0.19685039370078741" top="0.35433070866141736" bottom="0.64" header="0.35433070866141736" footer="0.19685039370078741"/>
  <pageSetup scale="50"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K135"/>
  <sheetViews>
    <sheetView showGridLines="0" topLeftCell="A119" zoomScaleNormal="100" workbookViewId="0">
      <selection activeCell="E132" sqref="E132"/>
    </sheetView>
  </sheetViews>
  <sheetFormatPr baseColWidth="10" defaultColWidth="0" defaultRowHeight="15" zeroHeight="1" x14ac:dyDescent="0.2"/>
  <cols>
    <col min="1" max="1" width="43.83203125" customWidth="1"/>
    <col min="2" max="2" width="16.6640625" customWidth="1"/>
    <col min="3" max="3" width="15" style="1" customWidth="1"/>
    <col min="4" max="4" width="15.1640625" bestFit="1" customWidth="1"/>
    <col min="5" max="5" width="13.6640625" bestFit="1" customWidth="1"/>
    <col min="6" max="6" width="13.5" customWidth="1"/>
    <col min="7" max="18" width="11.5" customWidth="1"/>
    <col min="19" max="19" width="3.1640625" customWidth="1"/>
    <col min="20" max="20" width="1.1640625" style="429" customWidth="1"/>
    <col min="21" max="24" width="0" style="431" hidden="1" customWidth="1"/>
    <col min="25" max="37" width="0" style="429" hidden="1" customWidth="1"/>
    <col min="38" max="16384" width="11.5" hidden="1"/>
  </cols>
  <sheetData>
    <row r="1" spans="1:19" ht="22" thickBot="1" x14ac:dyDescent="0.3">
      <c r="A1" s="433" t="s">
        <v>76</v>
      </c>
      <c r="B1" s="434"/>
      <c r="C1" s="435"/>
      <c r="D1" s="434"/>
      <c r="E1" s="434"/>
      <c r="F1" s="434"/>
      <c r="G1" s="434"/>
      <c r="H1" s="434"/>
      <c r="I1" s="434"/>
      <c r="J1" s="434"/>
      <c r="K1" s="434"/>
      <c r="L1" s="434"/>
      <c r="M1" s="434"/>
      <c r="N1" s="434"/>
      <c r="O1" s="434"/>
      <c r="P1" s="434"/>
      <c r="Q1" s="434"/>
      <c r="R1" s="434"/>
      <c r="S1" s="436"/>
    </row>
    <row r="2" spans="1:19" x14ac:dyDescent="0.2">
      <c r="A2" s="23" t="s">
        <v>3</v>
      </c>
      <c r="B2" s="17"/>
      <c r="C2" s="8"/>
      <c r="D2" s="7"/>
      <c r="E2" s="7"/>
      <c r="F2" s="7"/>
      <c r="G2" s="7"/>
      <c r="H2" s="7"/>
      <c r="I2" s="7"/>
      <c r="J2" s="7"/>
      <c r="K2" s="7"/>
      <c r="L2" s="7"/>
      <c r="M2" s="7"/>
      <c r="N2" s="7"/>
      <c r="O2" s="7"/>
      <c r="P2" s="7"/>
      <c r="Q2" s="7"/>
      <c r="R2" s="7"/>
      <c r="S2" s="32"/>
    </row>
    <row r="3" spans="1:19" x14ac:dyDescent="0.2">
      <c r="A3" s="29" t="s">
        <v>54</v>
      </c>
      <c r="B3" s="1276" t="s">
        <v>325</v>
      </c>
      <c r="C3" s="1277"/>
      <c r="D3" s="1277"/>
      <c r="E3" s="1277"/>
      <c r="F3" s="1277"/>
      <c r="G3" s="1278"/>
      <c r="H3" s="12"/>
      <c r="I3" s="12"/>
      <c r="J3" s="12"/>
      <c r="K3" s="12"/>
      <c r="L3" s="12"/>
      <c r="M3" s="12"/>
      <c r="N3" s="12"/>
      <c r="O3" s="12"/>
      <c r="P3" s="12"/>
      <c r="Q3" s="12"/>
      <c r="R3" s="12"/>
      <c r="S3" s="33"/>
    </row>
    <row r="4" spans="1:19" x14ac:dyDescent="0.2">
      <c r="A4" s="29" t="s">
        <v>55</v>
      </c>
      <c r="B4" s="1279">
        <v>44344</v>
      </c>
      <c r="C4" s="1280"/>
      <c r="D4" s="1280"/>
      <c r="E4" s="1280"/>
      <c r="F4" s="1280"/>
      <c r="G4" s="1281"/>
      <c r="H4" s="12"/>
      <c r="I4" s="12"/>
      <c r="J4" s="12"/>
      <c r="K4" s="12"/>
      <c r="L4" s="12"/>
      <c r="M4" s="12"/>
      <c r="N4" s="12"/>
      <c r="O4" s="12"/>
      <c r="P4" s="12"/>
      <c r="Q4" s="12"/>
      <c r="R4" s="12"/>
      <c r="S4" s="33"/>
    </row>
    <row r="5" spans="1:19" x14ac:dyDescent="0.2">
      <c r="A5" s="29" t="s">
        <v>56</v>
      </c>
      <c r="B5" s="1276" t="s">
        <v>300</v>
      </c>
      <c r="C5" s="1277"/>
      <c r="D5" s="1277"/>
      <c r="E5" s="1277"/>
      <c r="F5" s="1277"/>
      <c r="G5" s="1278"/>
      <c r="H5" s="12" t="s">
        <v>61</v>
      </c>
      <c r="I5" s="12"/>
      <c r="J5" s="12"/>
      <c r="K5" s="12"/>
      <c r="L5" s="12"/>
      <c r="M5" s="12"/>
      <c r="N5" s="12"/>
      <c r="O5" s="12"/>
      <c r="P5" s="12"/>
      <c r="Q5" s="12"/>
      <c r="R5" s="12"/>
      <c r="S5" s="33"/>
    </row>
    <row r="6" spans="1:19" x14ac:dyDescent="0.2">
      <c r="A6" s="29" t="s">
        <v>57</v>
      </c>
      <c r="B6" s="1276">
        <v>2020</v>
      </c>
      <c r="C6" s="1277"/>
      <c r="D6" s="1277"/>
      <c r="E6" s="1277"/>
      <c r="F6" s="1277"/>
      <c r="G6" s="1278"/>
      <c r="H6" s="12"/>
      <c r="I6" s="12"/>
      <c r="J6" s="12"/>
      <c r="K6" s="12"/>
      <c r="L6" s="12"/>
      <c r="M6" s="12"/>
      <c r="N6" s="12"/>
      <c r="O6" s="12"/>
      <c r="P6" s="12"/>
      <c r="Q6" s="12"/>
      <c r="R6" s="12"/>
      <c r="S6" s="33"/>
    </row>
    <row r="7" spans="1:19" x14ac:dyDescent="0.2">
      <c r="A7" s="29" t="s">
        <v>322</v>
      </c>
      <c r="B7" s="1276">
        <v>6</v>
      </c>
      <c r="C7" s="1277"/>
      <c r="D7" s="1277"/>
      <c r="E7" s="1277"/>
      <c r="F7" s="1277"/>
      <c r="G7" s="1278"/>
      <c r="H7" s="12"/>
      <c r="I7" s="12"/>
      <c r="J7" s="12"/>
      <c r="K7" s="12"/>
      <c r="L7" s="12"/>
      <c r="M7" s="12"/>
      <c r="N7" s="12"/>
      <c r="O7" s="12"/>
      <c r="P7" s="12"/>
      <c r="Q7" s="12"/>
      <c r="R7" s="12"/>
      <c r="S7" s="33"/>
    </row>
    <row r="8" spans="1:19" x14ac:dyDescent="0.2">
      <c r="A8" s="30" t="s">
        <v>0</v>
      </c>
      <c r="B8" s="457"/>
      <c r="C8" s="31" t="s">
        <v>1</v>
      </c>
      <c r="D8" s="12"/>
      <c r="E8" s="12"/>
      <c r="F8" s="12"/>
      <c r="G8" s="12"/>
      <c r="H8" s="12"/>
      <c r="I8" s="12"/>
      <c r="J8" s="12"/>
      <c r="K8" s="12"/>
      <c r="L8" s="12"/>
      <c r="M8" s="12"/>
      <c r="N8" s="12"/>
      <c r="O8" s="12"/>
      <c r="P8" s="12"/>
      <c r="Q8" s="12"/>
      <c r="R8" s="12"/>
      <c r="S8" s="33"/>
    </row>
    <row r="9" spans="1:19" x14ac:dyDescent="0.2">
      <c r="A9" s="10" t="s">
        <v>2</v>
      </c>
      <c r="B9" s="12"/>
      <c r="C9" s="388">
        <v>825000</v>
      </c>
      <c r="D9" s="12"/>
      <c r="E9" s="12"/>
      <c r="F9" s="12"/>
      <c r="G9" s="12"/>
      <c r="H9" s="12"/>
      <c r="I9" s="12"/>
      <c r="J9" s="12"/>
      <c r="K9" s="12"/>
      <c r="L9" s="12"/>
      <c r="M9" s="12"/>
      <c r="N9" s="12"/>
      <c r="O9" s="12"/>
      <c r="P9" s="12"/>
      <c r="Q9" s="12"/>
      <c r="R9" s="12"/>
      <c r="S9" s="33"/>
    </row>
    <row r="10" spans="1:19" ht="16" thickBot="1" x14ac:dyDescent="0.25">
      <c r="A10" s="24" t="s">
        <v>48</v>
      </c>
      <c r="B10" s="25"/>
      <c r="C10" s="22">
        <f>SUM(C9:C9)</f>
        <v>825000</v>
      </c>
      <c r="D10" s="12"/>
      <c r="E10" s="12"/>
      <c r="F10" s="12"/>
      <c r="G10" s="12"/>
      <c r="H10" s="12"/>
      <c r="I10" s="12"/>
      <c r="J10" s="12"/>
      <c r="K10" s="12"/>
      <c r="L10" s="12"/>
      <c r="M10" s="12"/>
      <c r="N10" s="12"/>
      <c r="O10" s="12"/>
      <c r="P10" s="12"/>
      <c r="Q10" s="12"/>
      <c r="R10" s="12"/>
      <c r="S10" s="33"/>
    </row>
    <row r="11" spans="1:19" ht="16" thickTop="1" x14ac:dyDescent="0.2">
      <c r="A11" s="10"/>
      <c r="B11" s="12"/>
      <c r="C11" s="11"/>
      <c r="D11" s="12"/>
      <c r="E11" s="12"/>
      <c r="F11" s="12"/>
      <c r="G11" s="12"/>
      <c r="H11" s="12"/>
      <c r="I11" s="12"/>
      <c r="J11" s="12"/>
      <c r="K11" s="12"/>
      <c r="L11" s="12"/>
      <c r="M11" s="12"/>
      <c r="N11" s="12"/>
      <c r="O11" s="12"/>
      <c r="P11" s="12"/>
      <c r="Q11" s="12"/>
      <c r="R11" s="12"/>
      <c r="S11" s="33"/>
    </row>
    <row r="12" spans="1:19" x14ac:dyDescent="0.2">
      <c r="A12" s="28" t="s">
        <v>4</v>
      </c>
      <c r="B12" s="25"/>
      <c r="C12" s="11"/>
      <c r="D12" s="12"/>
      <c r="E12" s="12"/>
      <c r="F12" s="12"/>
      <c r="G12" s="12"/>
      <c r="H12" s="12"/>
      <c r="I12" s="12"/>
      <c r="J12" s="12"/>
      <c r="K12" s="12"/>
      <c r="L12" s="12"/>
      <c r="M12" s="12"/>
      <c r="N12" s="12"/>
      <c r="O12" s="12"/>
      <c r="P12" s="12"/>
      <c r="Q12" s="12"/>
      <c r="R12" s="12"/>
      <c r="S12" s="33"/>
    </row>
    <row r="13" spans="1:19" x14ac:dyDescent="0.2">
      <c r="A13" s="30" t="s">
        <v>13</v>
      </c>
      <c r="B13" s="457"/>
      <c r="C13" s="31" t="s">
        <v>1</v>
      </c>
      <c r="D13" s="12"/>
      <c r="E13" s="12"/>
      <c r="F13" s="12"/>
      <c r="G13" s="12"/>
      <c r="H13" s="12"/>
      <c r="I13" s="12"/>
      <c r="J13" s="12"/>
      <c r="K13" s="12"/>
      <c r="L13" s="12"/>
      <c r="M13" s="12"/>
      <c r="N13" s="12"/>
      <c r="O13" s="12"/>
      <c r="P13" s="12"/>
      <c r="Q13" s="12"/>
      <c r="R13" s="12"/>
      <c r="S13" s="33"/>
    </row>
    <row r="14" spans="1:19" x14ac:dyDescent="0.2">
      <c r="A14" s="10" t="s">
        <v>49</v>
      </c>
      <c r="B14" s="21" t="s">
        <v>50</v>
      </c>
      <c r="C14" s="389">
        <v>1490955</v>
      </c>
      <c r="D14" s="12"/>
      <c r="E14" s="12"/>
      <c r="F14" s="12"/>
      <c r="G14" s="12"/>
      <c r="H14" s="12"/>
      <c r="I14" s="12"/>
      <c r="J14" s="12"/>
      <c r="K14" s="12"/>
      <c r="L14" s="12"/>
      <c r="M14" s="12"/>
      <c r="N14" s="12"/>
      <c r="O14" s="12"/>
      <c r="P14" s="12"/>
      <c r="Q14" s="12"/>
      <c r="R14" s="12"/>
      <c r="S14" s="33"/>
    </row>
    <row r="15" spans="1:19" x14ac:dyDescent="0.2">
      <c r="A15" s="10" t="s">
        <v>11</v>
      </c>
      <c r="B15" s="21" t="s">
        <v>50</v>
      </c>
      <c r="C15" s="389">
        <v>25000</v>
      </c>
      <c r="D15" s="12"/>
      <c r="E15" s="12"/>
      <c r="F15" s="12"/>
      <c r="G15" s="12"/>
      <c r="H15" s="12"/>
      <c r="I15" s="12"/>
      <c r="J15" s="12"/>
      <c r="K15" s="12"/>
      <c r="L15" s="12"/>
      <c r="M15" s="12"/>
      <c r="N15" s="12"/>
      <c r="O15" s="12"/>
      <c r="P15" s="12"/>
      <c r="Q15" s="12"/>
      <c r="R15" s="12"/>
      <c r="S15" s="33"/>
    </row>
    <row r="16" spans="1:19" x14ac:dyDescent="0.2">
      <c r="A16" s="10" t="s">
        <v>5</v>
      </c>
      <c r="B16" s="21" t="s">
        <v>51</v>
      </c>
      <c r="C16" s="389">
        <v>735936</v>
      </c>
      <c r="D16" s="12"/>
      <c r="E16" s="12"/>
      <c r="F16" s="12"/>
      <c r="G16" s="12"/>
      <c r="H16" s="12"/>
      <c r="I16" s="12"/>
      <c r="J16" s="12"/>
      <c r="K16" s="12"/>
      <c r="L16" s="12"/>
      <c r="M16" s="12"/>
      <c r="N16" s="12"/>
      <c r="O16" s="12"/>
      <c r="P16" s="12"/>
      <c r="Q16" s="12"/>
      <c r="R16" s="12"/>
      <c r="S16" s="33"/>
    </row>
    <row r="17" spans="1:24" x14ac:dyDescent="0.2">
      <c r="A17" s="10" t="s">
        <v>12</v>
      </c>
      <c r="B17" s="21" t="s">
        <v>51</v>
      </c>
      <c r="C17" s="389">
        <v>30000</v>
      </c>
      <c r="D17" s="12"/>
      <c r="E17" s="12"/>
      <c r="F17" s="12"/>
      <c r="G17" s="12"/>
      <c r="H17" s="12"/>
      <c r="I17" s="12"/>
      <c r="J17" s="12"/>
      <c r="K17" s="12"/>
      <c r="L17" s="12"/>
      <c r="M17" s="12"/>
      <c r="N17" s="12"/>
      <c r="O17" s="12"/>
      <c r="P17" s="12"/>
      <c r="Q17" s="12"/>
      <c r="R17" s="12"/>
      <c r="S17" s="13"/>
    </row>
    <row r="18" spans="1:24" x14ac:dyDescent="0.2">
      <c r="A18" s="10" t="s">
        <v>6</v>
      </c>
      <c r="B18" s="21" t="s">
        <v>51</v>
      </c>
      <c r="C18" s="389">
        <v>96789</v>
      </c>
      <c r="D18" s="12"/>
      <c r="E18" s="12"/>
      <c r="F18" s="12"/>
      <c r="G18" s="12"/>
      <c r="H18" s="12"/>
      <c r="I18" s="12"/>
      <c r="J18" s="12"/>
      <c r="K18" s="12"/>
      <c r="L18" s="12"/>
      <c r="M18" s="12"/>
      <c r="N18" s="12"/>
      <c r="O18" s="12"/>
      <c r="P18" s="12"/>
      <c r="Q18" s="12"/>
      <c r="R18" s="12"/>
      <c r="S18" s="13"/>
    </row>
    <row r="19" spans="1:24" x14ac:dyDescent="0.2">
      <c r="A19" s="10" t="s">
        <v>7</v>
      </c>
      <c r="B19" s="21" t="s">
        <v>51</v>
      </c>
      <c r="C19" s="389">
        <v>535449</v>
      </c>
      <c r="D19" s="12"/>
      <c r="E19" s="12"/>
      <c r="F19" s="12"/>
      <c r="G19" s="12"/>
      <c r="H19" s="12"/>
      <c r="I19" s="12"/>
      <c r="J19" s="12"/>
      <c r="K19" s="12"/>
      <c r="L19" s="12"/>
      <c r="M19" s="12"/>
      <c r="N19" s="12"/>
      <c r="O19" s="12"/>
      <c r="P19" s="12"/>
      <c r="Q19" s="12"/>
      <c r="R19" s="12"/>
      <c r="S19" s="13"/>
    </row>
    <row r="20" spans="1:24" x14ac:dyDescent="0.2">
      <c r="A20" s="10" t="s">
        <v>8</v>
      </c>
      <c r="B20" s="21" t="s">
        <v>51</v>
      </c>
      <c r="C20" s="389">
        <v>2656</v>
      </c>
      <c r="D20" s="12"/>
      <c r="E20" s="12"/>
      <c r="F20" s="12"/>
      <c r="G20" s="12"/>
      <c r="H20" s="12"/>
      <c r="I20" s="12"/>
      <c r="J20" s="12"/>
      <c r="K20" s="12"/>
      <c r="L20" s="12"/>
      <c r="M20" s="12"/>
      <c r="N20" s="12"/>
      <c r="O20" s="12"/>
      <c r="P20" s="12"/>
      <c r="Q20" s="12"/>
      <c r="R20" s="12"/>
      <c r="S20" s="13"/>
    </row>
    <row r="21" spans="1:24" x14ac:dyDescent="0.2">
      <c r="A21" s="10" t="s">
        <v>9</v>
      </c>
      <c r="B21" s="21" t="s">
        <v>51</v>
      </c>
      <c r="C21" s="389">
        <v>25000</v>
      </c>
      <c r="D21" s="12"/>
      <c r="E21" s="12"/>
      <c r="F21" s="12"/>
      <c r="G21" s="12"/>
      <c r="H21" s="12"/>
      <c r="I21" s="12"/>
      <c r="J21" s="12"/>
      <c r="K21" s="12"/>
      <c r="L21" s="12"/>
      <c r="M21" s="12"/>
      <c r="N21" s="12"/>
      <c r="O21" s="12"/>
      <c r="P21" s="12"/>
      <c r="Q21" s="12"/>
      <c r="R21" s="12"/>
      <c r="S21" s="13"/>
    </row>
    <row r="22" spans="1:24" s="429" customFormat="1" ht="16" thickBot="1" x14ac:dyDescent="0.25">
      <c r="A22" s="24" t="s">
        <v>10</v>
      </c>
      <c r="B22" s="25"/>
      <c r="C22" s="22">
        <f>SUM(C14:C15)-SUM(C16:C21)</f>
        <v>90125</v>
      </c>
      <c r="D22" s="12"/>
      <c r="E22" s="12"/>
      <c r="F22" s="12"/>
      <c r="G22" s="12"/>
      <c r="H22" s="12"/>
      <c r="I22" s="12"/>
      <c r="J22" s="12"/>
      <c r="K22" s="12"/>
      <c r="L22" s="12"/>
      <c r="M22" s="12"/>
      <c r="N22" s="12"/>
      <c r="O22" s="12"/>
      <c r="P22" s="12"/>
      <c r="Q22" s="12"/>
      <c r="R22" s="12"/>
      <c r="S22" s="13"/>
      <c r="U22" s="431"/>
      <c r="V22" s="431"/>
      <c r="W22" s="431"/>
      <c r="X22" s="431"/>
    </row>
    <row r="23" spans="1:24" s="429" customFormat="1" ht="17" thickTop="1" thickBot="1" x14ac:dyDescent="0.25">
      <c r="A23" s="14"/>
      <c r="B23" s="15"/>
      <c r="C23" s="16"/>
      <c r="D23" s="15"/>
      <c r="E23" s="15"/>
      <c r="F23" s="15"/>
      <c r="G23" s="15"/>
      <c r="H23" s="15"/>
      <c r="I23" s="15"/>
      <c r="J23" s="15"/>
      <c r="K23" s="15"/>
      <c r="L23" s="15"/>
      <c r="M23" s="15"/>
      <c r="N23" s="15"/>
      <c r="O23" s="15"/>
      <c r="P23" s="15"/>
      <c r="Q23" s="15"/>
      <c r="R23" s="15"/>
      <c r="S23" s="13"/>
      <c r="U23" s="431"/>
      <c r="V23" s="431"/>
      <c r="W23" s="431"/>
      <c r="X23" s="431"/>
    </row>
    <row r="24" spans="1:24" s="429" customFormat="1" x14ac:dyDescent="0.2">
      <c r="A24" s="23" t="s">
        <v>27</v>
      </c>
      <c r="B24" s="25"/>
      <c r="C24" s="27" t="s">
        <v>53</v>
      </c>
      <c r="D24" s="27" t="s">
        <v>26</v>
      </c>
      <c r="E24" s="27" t="s">
        <v>20</v>
      </c>
      <c r="F24" s="27" t="s">
        <v>14</v>
      </c>
      <c r="G24" s="25"/>
      <c r="H24" s="25"/>
      <c r="I24" s="25"/>
      <c r="J24" s="25"/>
      <c r="K24" s="25"/>
      <c r="L24" s="12"/>
      <c r="M24" s="12"/>
      <c r="N24" s="12"/>
      <c r="O24" s="12"/>
      <c r="P24" s="12"/>
      <c r="Q24" s="12"/>
      <c r="R24" s="12"/>
      <c r="S24" s="9"/>
      <c r="U24" s="432"/>
      <c r="V24" s="431"/>
      <c r="W24" s="431"/>
      <c r="X24" s="432"/>
    </row>
    <row r="25" spans="1:24" s="429" customFormat="1" x14ac:dyDescent="0.2">
      <c r="A25" s="24"/>
      <c r="B25" s="25"/>
      <c r="C25" s="26"/>
      <c r="D25" s="25"/>
      <c r="E25" s="25"/>
      <c r="F25" s="25"/>
      <c r="G25" s="25"/>
      <c r="H25" s="1275"/>
      <c r="I25" s="1275"/>
      <c r="J25" s="1275"/>
      <c r="K25" s="1275"/>
      <c r="L25" s="1275"/>
      <c r="M25" s="1275"/>
      <c r="N25" s="1275"/>
      <c r="O25" s="1275"/>
      <c r="P25" s="12"/>
      <c r="Q25" s="12"/>
      <c r="R25" s="12"/>
      <c r="S25" s="13"/>
      <c r="U25" s="431"/>
      <c r="V25" s="431"/>
      <c r="W25" s="431"/>
      <c r="X25" s="431"/>
    </row>
    <row r="26" spans="1:24" s="429" customFormat="1" x14ac:dyDescent="0.2">
      <c r="A26" s="24" t="s">
        <v>296</v>
      </c>
      <c r="B26" s="25"/>
      <c r="C26" s="26"/>
      <c r="D26" s="25"/>
      <c r="E26" s="25"/>
      <c r="F26" s="25"/>
      <c r="G26" s="25"/>
      <c r="H26" s="1275"/>
      <c r="I26" s="1275"/>
      <c r="J26" s="1275"/>
      <c r="K26" s="1275"/>
      <c r="L26" s="1275"/>
      <c r="M26" s="1275"/>
      <c r="N26" s="1275"/>
      <c r="O26" s="1275"/>
      <c r="P26" s="12"/>
      <c r="Q26" s="12"/>
      <c r="R26" s="12"/>
      <c r="S26" s="13"/>
      <c r="U26" s="431"/>
      <c r="V26" s="431"/>
      <c r="W26" s="431"/>
      <c r="X26" s="431"/>
    </row>
    <row r="27" spans="1:24" s="429" customFormat="1" x14ac:dyDescent="0.2">
      <c r="A27" s="392" t="s">
        <v>292</v>
      </c>
      <c r="B27" s="25"/>
      <c r="C27" s="390" t="s">
        <v>293</v>
      </c>
      <c r="D27" s="391">
        <v>11</v>
      </c>
      <c r="E27" s="391" t="s">
        <v>20</v>
      </c>
      <c r="F27" s="391" t="s">
        <v>52</v>
      </c>
      <c r="G27" s="21"/>
      <c r="H27" s="1275"/>
      <c r="I27" s="1275"/>
      <c r="J27" s="1275"/>
      <c r="K27" s="1275"/>
      <c r="L27" s="1275"/>
      <c r="M27" s="1275"/>
      <c r="N27" s="1275"/>
      <c r="O27" s="1275"/>
      <c r="P27" s="12"/>
      <c r="Q27" s="12"/>
      <c r="R27" s="12"/>
      <c r="S27" s="13"/>
      <c r="U27" s="431"/>
      <c r="V27" s="431"/>
      <c r="W27" s="431"/>
      <c r="X27" s="431"/>
    </row>
    <row r="28" spans="1:24" s="429" customFormat="1" x14ac:dyDescent="0.2">
      <c r="A28" s="437" t="s">
        <v>86</v>
      </c>
      <c r="B28" s="438"/>
      <c r="C28" s="390" t="s">
        <v>293</v>
      </c>
      <c r="D28" s="391">
        <v>11</v>
      </c>
      <c r="E28" s="391" t="s">
        <v>20</v>
      </c>
      <c r="F28" s="391" t="s">
        <v>52</v>
      </c>
      <c r="G28" s="21"/>
      <c r="H28" s="1275"/>
      <c r="I28" s="1275"/>
      <c r="J28" s="1275"/>
      <c r="K28" s="1275"/>
      <c r="L28" s="1275"/>
      <c r="M28" s="1275"/>
      <c r="N28" s="1275"/>
      <c r="O28" s="1275"/>
      <c r="P28" s="12"/>
      <c r="Q28" s="12"/>
      <c r="R28" s="12"/>
      <c r="S28" s="13"/>
      <c r="U28" s="431"/>
      <c r="V28" s="431"/>
      <c r="W28" s="431"/>
      <c r="X28" s="431"/>
    </row>
    <row r="29" spans="1:24" s="429" customFormat="1" x14ac:dyDescent="0.2">
      <c r="A29" s="439" t="s">
        <v>15</v>
      </c>
      <c r="B29" s="438"/>
      <c r="C29" s="11"/>
      <c r="D29" s="21"/>
      <c r="E29" s="21"/>
      <c r="F29" s="21"/>
      <c r="G29" s="21"/>
      <c r="H29" s="1275"/>
      <c r="I29" s="1275"/>
      <c r="J29" s="1275"/>
      <c r="K29" s="1275"/>
      <c r="L29" s="1275"/>
      <c r="M29" s="1275"/>
      <c r="N29" s="1275"/>
      <c r="O29" s="1275"/>
      <c r="P29" s="12"/>
      <c r="Q29" s="12"/>
      <c r="R29" s="12"/>
      <c r="S29" s="13"/>
      <c r="U29" s="431"/>
      <c r="V29" s="431"/>
      <c r="W29" s="431"/>
      <c r="X29" s="431"/>
    </row>
    <row r="30" spans="1:24" s="429" customFormat="1" ht="16" thickBot="1" x14ac:dyDescent="0.25">
      <c r="A30" s="440"/>
      <c r="B30" s="438"/>
      <c r="C30" s="11"/>
      <c r="D30" s="21"/>
      <c r="E30" s="21"/>
      <c r="F30" s="21"/>
      <c r="G30" s="21"/>
      <c r="H30" s="21"/>
      <c r="I30" s="21"/>
      <c r="J30" s="21"/>
      <c r="K30" s="21"/>
      <c r="L30" s="12"/>
      <c r="M30" s="12"/>
      <c r="N30" s="12"/>
      <c r="O30" s="12"/>
      <c r="P30" s="12"/>
      <c r="Q30" s="12"/>
      <c r="R30" s="12"/>
      <c r="S30" s="13"/>
      <c r="U30" s="431"/>
      <c r="V30" s="431"/>
      <c r="W30" s="431"/>
      <c r="X30" s="431"/>
    </row>
    <row r="31" spans="1:24" s="429" customFormat="1" x14ac:dyDescent="0.2">
      <c r="A31" s="1249" t="s">
        <v>23</v>
      </c>
      <c r="B31" s="1250">
        <f>+F31+J31</f>
        <v>500000</v>
      </c>
      <c r="C31" s="8"/>
      <c r="D31" s="1252" t="s">
        <v>24</v>
      </c>
      <c r="E31" s="7"/>
      <c r="F31" s="1254">
        <v>100000</v>
      </c>
      <c r="G31" s="7"/>
      <c r="H31" s="1252" t="s">
        <v>25</v>
      </c>
      <c r="I31" s="7"/>
      <c r="J31" s="1254">
        <v>400000</v>
      </c>
      <c r="K31" s="7"/>
      <c r="L31" s="7"/>
      <c r="M31" s="7"/>
      <c r="N31" s="7"/>
      <c r="O31" s="7"/>
      <c r="P31" s="7"/>
      <c r="Q31" s="7"/>
      <c r="R31" s="426"/>
      <c r="S31" s="13"/>
      <c r="U31" s="431"/>
      <c r="V31" s="431"/>
      <c r="W31" s="431"/>
      <c r="X31" s="431"/>
    </row>
    <row r="32" spans="1:24" s="429" customFormat="1" x14ac:dyDescent="0.2">
      <c r="A32" s="980"/>
      <c r="B32" s="1251"/>
      <c r="C32" s="11"/>
      <c r="D32" s="1253"/>
      <c r="E32" s="12"/>
      <c r="F32" s="1255"/>
      <c r="G32" s="12"/>
      <c r="H32" s="1253"/>
      <c r="I32" s="12"/>
      <c r="J32" s="1255"/>
      <c r="K32" s="12"/>
      <c r="L32" s="12"/>
      <c r="M32" s="12"/>
      <c r="N32" s="12"/>
      <c r="O32" s="12"/>
      <c r="P32" s="12"/>
      <c r="Q32" s="12"/>
      <c r="R32" s="427"/>
      <c r="S32" s="13"/>
      <c r="U32" s="431"/>
      <c r="V32" s="431"/>
      <c r="W32" s="431"/>
      <c r="X32" s="431"/>
    </row>
    <row r="33" spans="1:37" s="431" customFormat="1" x14ac:dyDescent="0.2">
      <c r="A33" s="1227" t="s">
        <v>88</v>
      </c>
      <c r="B33" s="1256"/>
      <c r="C33" s="64" t="s">
        <v>85</v>
      </c>
      <c r="D33" s="42"/>
      <c r="E33" s="42"/>
      <c r="F33" s="42"/>
      <c r="G33" s="42"/>
      <c r="H33" s="42"/>
      <c r="I33" s="42"/>
      <c r="J33" s="42"/>
      <c r="K33" s="42"/>
      <c r="L33" s="42"/>
      <c r="M33" s="42"/>
      <c r="N33" s="42"/>
      <c r="O33" s="42"/>
      <c r="P33" s="42"/>
      <c r="Q33" s="42"/>
      <c r="R33" s="420"/>
      <c r="S33" s="13"/>
      <c r="T33" s="429"/>
      <c r="Y33" s="429"/>
      <c r="Z33" s="429"/>
      <c r="AA33" s="429"/>
      <c r="AB33" s="429"/>
      <c r="AC33" s="429"/>
      <c r="AD33" s="429"/>
      <c r="AE33" s="429"/>
      <c r="AF33" s="429"/>
      <c r="AG33" s="429"/>
      <c r="AH33" s="429"/>
      <c r="AI33" s="429"/>
      <c r="AJ33" s="429"/>
      <c r="AK33" s="429"/>
    </row>
    <row r="34" spans="1:37" s="431" customFormat="1" x14ac:dyDescent="0.2">
      <c r="A34" s="1206"/>
      <c r="B34" s="1208"/>
      <c r="C34" s="1199" t="s">
        <v>294</v>
      </c>
      <c r="D34" s="1200"/>
      <c r="E34" s="1200"/>
      <c r="F34" s="1200"/>
      <c r="G34" s="1200"/>
      <c r="H34" s="1200"/>
      <c r="I34" s="1200"/>
      <c r="J34" s="1200"/>
      <c r="K34" s="1200"/>
      <c r="L34" s="1200"/>
      <c r="M34" s="1200"/>
      <c r="N34" s="1200"/>
      <c r="O34" s="1200"/>
      <c r="P34" s="1200"/>
      <c r="Q34" s="1200"/>
      <c r="R34" s="1201"/>
      <c r="S34" s="13"/>
      <c r="T34" s="429"/>
      <c r="Y34" s="429"/>
      <c r="Z34" s="429"/>
      <c r="AA34" s="429"/>
      <c r="AB34" s="429"/>
      <c r="AC34" s="429"/>
      <c r="AD34" s="429"/>
      <c r="AE34" s="429"/>
      <c r="AF34" s="429"/>
      <c r="AG34" s="429"/>
      <c r="AH34" s="429"/>
      <c r="AI34" s="429"/>
      <c r="AJ34" s="429"/>
      <c r="AK34" s="429"/>
    </row>
    <row r="35" spans="1:37" s="431" customFormat="1" x14ac:dyDescent="0.2">
      <c r="A35" s="1257"/>
      <c r="B35" s="1258"/>
      <c r="C35" s="1259"/>
      <c r="D35" s="1260"/>
      <c r="E35" s="1260"/>
      <c r="F35" s="1260"/>
      <c r="G35" s="1260"/>
      <c r="H35" s="1260"/>
      <c r="I35" s="1260"/>
      <c r="J35" s="1260"/>
      <c r="K35" s="1260"/>
      <c r="L35" s="1260"/>
      <c r="M35" s="1260"/>
      <c r="N35" s="1260"/>
      <c r="O35" s="1260"/>
      <c r="P35" s="1260"/>
      <c r="Q35" s="1260"/>
      <c r="R35" s="1261"/>
      <c r="S35" s="13"/>
      <c r="T35" s="429"/>
      <c r="Y35" s="429"/>
      <c r="Z35" s="429"/>
      <c r="AA35" s="429"/>
      <c r="AB35" s="429"/>
      <c r="AC35" s="429"/>
      <c r="AD35" s="429"/>
      <c r="AE35" s="429"/>
      <c r="AF35" s="429"/>
      <c r="AG35" s="429"/>
      <c r="AH35" s="429"/>
      <c r="AI35" s="429"/>
      <c r="AJ35" s="429"/>
      <c r="AK35" s="429"/>
    </row>
    <row r="36" spans="1:37" s="431" customFormat="1" x14ac:dyDescent="0.2">
      <c r="A36" s="1262" t="s">
        <v>87</v>
      </c>
      <c r="B36" s="1263"/>
      <c r="C36" s="64" t="s">
        <v>86</v>
      </c>
      <c r="D36" s="42"/>
      <c r="E36" s="42"/>
      <c r="F36" s="42"/>
      <c r="G36" s="42"/>
      <c r="H36" s="42"/>
      <c r="I36" s="42"/>
      <c r="J36" s="42"/>
      <c r="K36" s="42"/>
      <c r="L36" s="42"/>
      <c r="M36" s="42"/>
      <c r="N36" s="42"/>
      <c r="O36" s="42"/>
      <c r="P36" s="42"/>
      <c r="Q36" s="42"/>
      <c r="R36" s="420"/>
      <c r="S36" s="13"/>
      <c r="T36" s="429"/>
      <c r="Y36" s="429"/>
      <c r="Z36" s="429"/>
      <c r="AA36" s="429"/>
      <c r="AB36" s="429"/>
      <c r="AC36" s="429"/>
      <c r="AD36" s="429"/>
      <c r="AE36" s="429"/>
      <c r="AF36" s="429"/>
      <c r="AG36" s="429"/>
      <c r="AH36" s="429"/>
      <c r="AI36" s="429"/>
      <c r="AJ36" s="429"/>
      <c r="AK36" s="429"/>
    </row>
    <row r="37" spans="1:37" s="431" customFormat="1" x14ac:dyDescent="0.2">
      <c r="A37" s="1264"/>
      <c r="B37" s="1265"/>
      <c r="C37" s="1199" t="s">
        <v>295</v>
      </c>
      <c r="D37" s="1200"/>
      <c r="E37" s="1200"/>
      <c r="F37" s="1200"/>
      <c r="G37" s="1200"/>
      <c r="H37" s="1200"/>
      <c r="I37" s="1200"/>
      <c r="J37" s="1200"/>
      <c r="K37" s="1200"/>
      <c r="L37" s="1200"/>
      <c r="M37" s="1200"/>
      <c r="N37" s="1200"/>
      <c r="O37" s="1200"/>
      <c r="P37" s="1200"/>
      <c r="Q37" s="1200"/>
      <c r="R37" s="1201"/>
      <c r="S37" s="13"/>
      <c r="T37" s="429"/>
      <c r="Y37" s="429"/>
      <c r="Z37" s="429"/>
      <c r="AA37" s="429"/>
      <c r="AB37" s="429"/>
      <c r="AC37" s="429"/>
      <c r="AD37" s="429"/>
      <c r="AE37" s="429"/>
      <c r="AF37" s="429"/>
      <c r="AG37" s="429"/>
      <c r="AH37" s="429"/>
      <c r="AI37" s="429"/>
      <c r="AJ37" s="429"/>
      <c r="AK37" s="429"/>
    </row>
    <row r="38" spans="1:37" s="431" customFormat="1" ht="16" thickBot="1" x14ac:dyDescent="0.25">
      <c r="A38" s="1266"/>
      <c r="B38" s="1267"/>
      <c r="C38" s="1268"/>
      <c r="D38" s="1269"/>
      <c r="E38" s="1269"/>
      <c r="F38" s="1269"/>
      <c r="G38" s="1269"/>
      <c r="H38" s="1269"/>
      <c r="I38" s="1269"/>
      <c r="J38" s="1269"/>
      <c r="K38" s="1269"/>
      <c r="L38" s="1269"/>
      <c r="M38" s="1269"/>
      <c r="N38" s="1269"/>
      <c r="O38" s="1269"/>
      <c r="P38" s="1269"/>
      <c r="Q38" s="1269"/>
      <c r="R38" s="1270"/>
      <c r="S38" s="13"/>
      <c r="T38" s="429"/>
      <c r="Y38" s="429"/>
      <c r="Z38" s="429"/>
      <c r="AA38" s="429"/>
      <c r="AB38" s="429"/>
      <c r="AC38" s="429"/>
      <c r="AD38" s="429"/>
      <c r="AE38" s="429"/>
      <c r="AF38" s="429"/>
      <c r="AG38" s="429"/>
      <c r="AH38" s="429"/>
      <c r="AI38" s="429"/>
      <c r="AJ38" s="429"/>
      <c r="AK38" s="429"/>
    </row>
    <row r="39" spans="1:37" s="431" customFormat="1" ht="30" customHeight="1" x14ac:dyDescent="0.2">
      <c r="A39" s="1211" t="s">
        <v>62</v>
      </c>
      <c r="B39" s="1212"/>
      <c r="C39" s="477" t="s">
        <v>31</v>
      </c>
      <c r="D39" s="478" t="s">
        <v>32</v>
      </c>
      <c r="E39" s="478" t="s">
        <v>33</v>
      </c>
      <c r="F39" s="478" t="s">
        <v>34</v>
      </c>
      <c r="G39" s="478" t="s">
        <v>35</v>
      </c>
      <c r="H39" s="479" t="s">
        <v>36</v>
      </c>
      <c r="I39" s="438"/>
      <c r="J39" s="438"/>
      <c r="K39" s="438"/>
      <c r="L39" s="438"/>
      <c r="M39" s="438"/>
      <c r="N39" s="438"/>
      <c r="O39" s="438"/>
      <c r="P39" s="438"/>
      <c r="Q39" s="438"/>
      <c r="R39" s="438"/>
      <c r="S39" s="418"/>
      <c r="T39" s="429"/>
      <c r="Y39" s="429"/>
      <c r="Z39" s="429"/>
      <c r="AA39" s="429"/>
      <c r="AB39" s="429"/>
      <c r="AC39" s="429"/>
      <c r="AD39" s="429"/>
      <c r="AE39" s="429"/>
      <c r="AF39" s="429"/>
      <c r="AG39" s="429"/>
      <c r="AH39" s="429"/>
      <c r="AI39" s="429"/>
      <c r="AJ39" s="429"/>
      <c r="AK39" s="429"/>
    </row>
    <row r="40" spans="1:37" s="431" customFormat="1" x14ac:dyDescent="0.2">
      <c r="A40" s="1213"/>
      <c r="B40" s="1214"/>
      <c r="C40" s="1240" t="s">
        <v>21</v>
      </c>
      <c r="D40" s="1241"/>
      <c r="E40" s="1241"/>
      <c r="F40" s="1241"/>
      <c r="G40" s="1241"/>
      <c r="H40" s="1242"/>
      <c r="I40" s="438"/>
      <c r="J40" s="438"/>
      <c r="K40" s="438"/>
      <c r="L40" s="438"/>
      <c r="M40" s="438"/>
      <c r="N40" s="438"/>
      <c r="O40" s="438"/>
      <c r="P40" s="438"/>
      <c r="Q40" s="438"/>
      <c r="R40" s="438"/>
      <c r="S40" s="13"/>
      <c r="T40" s="429"/>
      <c r="Y40" s="429"/>
      <c r="Z40" s="429"/>
      <c r="AA40" s="429"/>
      <c r="AB40" s="429"/>
      <c r="AC40" s="429"/>
      <c r="AD40" s="429"/>
      <c r="AE40" s="429"/>
      <c r="AF40" s="429"/>
      <c r="AG40" s="429"/>
      <c r="AH40" s="429"/>
      <c r="AI40" s="429"/>
      <c r="AJ40" s="429"/>
      <c r="AK40" s="429"/>
    </row>
    <row r="41" spans="1:37" s="431" customFormat="1" x14ac:dyDescent="0.2">
      <c r="A41" s="1271"/>
      <c r="B41" s="1272"/>
      <c r="C41" s="394">
        <v>0.03</v>
      </c>
      <c r="D41" s="394">
        <v>0.01</v>
      </c>
      <c r="E41" s="394">
        <v>0.02</v>
      </c>
      <c r="F41" s="394">
        <v>0.04</v>
      </c>
      <c r="G41" s="394">
        <v>0.05</v>
      </c>
      <c r="H41" s="394">
        <v>0.06</v>
      </c>
      <c r="I41" s="438"/>
      <c r="J41" s="438"/>
      <c r="K41" s="438"/>
      <c r="L41" s="438"/>
      <c r="M41" s="438"/>
      <c r="N41" s="438"/>
      <c r="O41" s="438"/>
      <c r="P41" s="438"/>
      <c r="Q41" s="438"/>
      <c r="R41" s="438"/>
      <c r="S41" s="13"/>
      <c r="T41" s="429"/>
      <c r="Y41" s="429"/>
      <c r="Z41" s="429"/>
      <c r="AA41" s="429"/>
      <c r="AB41" s="429"/>
      <c r="AC41" s="429"/>
      <c r="AD41" s="429"/>
      <c r="AE41" s="429"/>
      <c r="AF41" s="429"/>
      <c r="AG41" s="429"/>
      <c r="AH41" s="429"/>
      <c r="AI41" s="429"/>
      <c r="AJ41" s="429"/>
      <c r="AK41" s="429"/>
    </row>
    <row r="42" spans="1:37" s="431" customFormat="1" x14ac:dyDescent="0.2">
      <c r="A42" s="1227" t="s">
        <v>60</v>
      </c>
      <c r="B42" s="1273" t="s">
        <v>58</v>
      </c>
      <c r="C42" s="1243" t="s">
        <v>301</v>
      </c>
      <c r="D42" s="1244"/>
      <c r="E42" s="1244"/>
      <c r="F42" s="1244"/>
      <c r="G42" s="1244"/>
      <c r="H42" s="1245"/>
      <c r="I42" s="438"/>
      <c r="J42" s="438"/>
      <c r="K42" s="438"/>
      <c r="L42" s="438"/>
      <c r="M42" s="438"/>
      <c r="N42" s="438"/>
      <c r="O42" s="438"/>
      <c r="P42" s="438"/>
      <c r="Q42" s="438"/>
      <c r="R42" s="438"/>
      <c r="S42" s="13"/>
      <c r="T42" s="430"/>
      <c r="Y42" s="429"/>
      <c r="Z42" s="429"/>
      <c r="AA42" s="429"/>
      <c r="AB42" s="429"/>
      <c r="AC42" s="429"/>
      <c r="AD42" s="429"/>
      <c r="AE42" s="429"/>
      <c r="AF42" s="429"/>
      <c r="AG42" s="429"/>
      <c r="AH42" s="429"/>
      <c r="AI42" s="429"/>
      <c r="AJ42" s="429"/>
      <c r="AK42" s="429"/>
    </row>
    <row r="43" spans="1:37" s="431" customFormat="1" ht="16" thickBot="1" x14ac:dyDescent="0.25">
      <c r="A43" s="1209"/>
      <c r="B43" s="1274"/>
      <c r="C43" s="1246"/>
      <c r="D43" s="1247"/>
      <c r="E43" s="1247"/>
      <c r="F43" s="1247"/>
      <c r="G43" s="1247"/>
      <c r="H43" s="1248"/>
      <c r="I43" s="438"/>
      <c r="J43" s="438"/>
      <c r="K43" s="438"/>
      <c r="L43" s="438"/>
      <c r="M43" s="438"/>
      <c r="N43" s="438"/>
      <c r="O43" s="438"/>
      <c r="P43" s="438"/>
      <c r="Q43" s="438"/>
      <c r="R43" s="438"/>
      <c r="S43" s="13"/>
      <c r="T43" s="429"/>
      <c r="Y43" s="429"/>
      <c r="Z43" s="429"/>
      <c r="AA43" s="429"/>
      <c r="AB43" s="429"/>
      <c r="AC43" s="429"/>
      <c r="AD43" s="429"/>
      <c r="AE43" s="429"/>
      <c r="AF43" s="429"/>
      <c r="AG43" s="429"/>
      <c r="AH43" s="429"/>
      <c r="AI43" s="429"/>
      <c r="AJ43" s="429"/>
      <c r="AK43" s="429"/>
    </row>
    <row r="44" spans="1:37" s="431" customFormat="1" ht="15" customHeight="1" x14ac:dyDescent="0.2">
      <c r="A44" s="1238" t="s">
        <v>68</v>
      </c>
      <c r="B44" s="1239"/>
      <c r="C44" s="476" t="s">
        <v>28</v>
      </c>
      <c r="D44" s="475"/>
      <c r="E44" s="475"/>
      <c r="F44" s="475"/>
      <c r="G44" s="475"/>
      <c r="H44" s="475"/>
      <c r="I44" s="480"/>
      <c r="J44" s="480"/>
      <c r="K44" s="480"/>
      <c r="L44" s="480"/>
      <c r="M44" s="480"/>
      <c r="N44" s="480"/>
      <c r="O44" s="480"/>
      <c r="P44" s="480"/>
      <c r="Q44" s="480"/>
      <c r="R44" s="480"/>
      <c r="S44" s="422"/>
      <c r="T44" s="429"/>
      <c r="Y44" s="429"/>
      <c r="Z44" s="429"/>
      <c r="AA44" s="429"/>
      <c r="AB44" s="429"/>
      <c r="AC44" s="429"/>
      <c r="AD44" s="429"/>
      <c r="AE44" s="429"/>
      <c r="AF44" s="429"/>
      <c r="AG44" s="429"/>
      <c r="AH44" s="429"/>
      <c r="AI44" s="429"/>
      <c r="AJ44" s="429"/>
      <c r="AK44" s="429"/>
    </row>
    <row r="45" spans="1:37" s="431" customFormat="1" ht="16" x14ac:dyDescent="0.2">
      <c r="A45" s="34" t="s">
        <v>29</v>
      </c>
      <c r="B45" s="35" t="s">
        <v>30</v>
      </c>
      <c r="C45" s="48" t="s">
        <v>31</v>
      </c>
      <c r="D45" s="48" t="s">
        <v>32</v>
      </c>
      <c r="E45" s="48" t="s">
        <v>33</v>
      </c>
      <c r="F45" s="48" t="s">
        <v>34</v>
      </c>
      <c r="G45" s="48" t="s">
        <v>35</v>
      </c>
      <c r="H45" s="48" t="s">
        <v>36</v>
      </c>
      <c r="I45" s="438"/>
      <c r="J45" s="438"/>
      <c r="K45" s="438"/>
      <c r="L45" s="438"/>
      <c r="M45" s="438"/>
      <c r="N45" s="438"/>
      <c r="O45" s="438"/>
      <c r="P45" s="438"/>
      <c r="Q45" s="438"/>
      <c r="R45" s="438"/>
      <c r="S45" s="418"/>
      <c r="T45" s="429"/>
      <c r="Y45" s="429"/>
      <c r="Z45" s="429"/>
      <c r="AA45" s="429"/>
      <c r="AB45" s="429"/>
      <c r="AC45" s="429"/>
      <c r="AD45" s="429"/>
      <c r="AE45" s="429"/>
      <c r="AF45" s="429"/>
      <c r="AG45" s="429"/>
      <c r="AH45" s="429"/>
      <c r="AI45" s="429"/>
      <c r="AJ45" s="429"/>
      <c r="AK45" s="429"/>
    </row>
    <row r="46" spans="1:37" s="431" customFormat="1" ht="16" x14ac:dyDescent="0.2">
      <c r="A46" s="441" t="s">
        <v>41</v>
      </c>
      <c r="B46" s="395">
        <v>110</v>
      </c>
      <c r="C46" s="395">
        <v>11</v>
      </c>
      <c r="D46" s="396">
        <v>118</v>
      </c>
      <c r="E46" s="396">
        <v>122</v>
      </c>
      <c r="F46" s="396">
        <v>125</v>
      </c>
      <c r="G46" s="396">
        <v>130</v>
      </c>
      <c r="H46" s="395">
        <v>135</v>
      </c>
      <c r="I46" s="438"/>
      <c r="J46" s="438"/>
      <c r="K46" s="438"/>
      <c r="L46" s="438"/>
      <c r="M46" s="438"/>
      <c r="N46" s="438"/>
      <c r="O46" s="438"/>
      <c r="P46" s="438"/>
      <c r="Q46" s="438"/>
      <c r="R46" s="438"/>
      <c r="S46" s="13"/>
      <c r="T46" s="429"/>
      <c r="Y46" s="429"/>
      <c r="Z46" s="429"/>
      <c r="AA46" s="429"/>
      <c r="AB46" s="429"/>
      <c r="AC46" s="429"/>
      <c r="AD46" s="429"/>
      <c r="AE46" s="429"/>
      <c r="AF46" s="429"/>
      <c r="AG46" s="429"/>
      <c r="AH46" s="429"/>
      <c r="AI46" s="429"/>
      <c r="AJ46" s="429"/>
      <c r="AK46" s="429"/>
    </row>
    <row r="47" spans="1:37" s="431" customFormat="1" ht="16" x14ac:dyDescent="0.2">
      <c r="A47" s="441" t="s">
        <v>42</v>
      </c>
      <c r="B47" s="395">
        <v>215</v>
      </c>
      <c r="C47" s="395">
        <v>215</v>
      </c>
      <c r="D47" s="396">
        <v>220</v>
      </c>
      <c r="E47" s="396">
        <v>225</v>
      </c>
      <c r="F47" s="396">
        <v>234</v>
      </c>
      <c r="G47" s="396">
        <v>243</v>
      </c>
      <c r="H47" s="395">
        <v>255</v>
      </c>
      <c r="I47" s="438"/>
      <c r="J47" s="438"/>
      <c r="K47" s="438"/>
      <c r="L47" s="438"/>
      <c r="M47" s="438"/>
      <c r="N47" s="438"/>
      <c r="O47" s="438"/>
      <c r="P47" s="438"/>
      <c r="Q47" s="438"/>
      <c r="R47" s="438"/>
      <c r="S47" s="13"/>
      <c r="T47" s="429"/>
      <c r="Y47" s="429"/>
      <c r="Z47" s="429"/>
      <c r="AA47" s="429"/>
      <c r="AB47" s="429"/>
      <c r="AC47" s="429"/>
      <c r="AD47" s="429"/>
      <c r="AE47" s="429"/>
      <c r="AF47" s="429"/>
      <c r="AG47" s="429"/>
      <c r="AH47" s="429"/>
      <c r="AI47" s="429"/>
      <c r="AJ47" s="429"/>
      <c r="AK47" s="429"/>
    </row>
    <row r="48" spans="1:37" s="431" customFormat="1" ht="16" x14ac:dyDescent="0.2">
      <c r="A48" s="441" t="s">
        <v>43</v>
      </c>
      <c r="B48" s="395">
        <v>215</v>
      </c>
      <c r="C48" s="395">
        <v>215</v>
      </c>
      <c r="D48" s="396">
        <v>220</v>
      </c>
      <c r="E48" s="396">
        <v>225</v>
      </c>
      <c r="F48" s="396">
        <v>234</v>
      </c>
      <c r="G48" s="396">
        <v>243</v>
      </c>
      <c r="H48" s="395">
        <v>255</v>
      </c>
      <c r="I48" s="438"/>
      <c r="J48" s="438"/>
      <c r="K48" s="438"/>
      <c r="L48" s="438"/>
      <c r="M48" s="438"/>
      <c r="N48" s="438"/>
      <c r="O48" s="438"/>
      <c r="P48" s="438"/>
      <c r="Q48" s="438"/>
      <c r="R48" s="438"/>
      <c r="S48" s="13"/>
      <c r="T48" s="429"/>
      <c r="Y48" s="429"/>
      <c r="Z48" s="429"/>
      <c r="AA48" s="429"/>
      <c r="AB48" s="429"/>
      <c r="AC48" s="429"/>
      <c r="AD48" s="429"/>
      <c r="AE48" s="429"/>
      <c r="AF48" s="429"/>
      <c r="AG48" s="429"/>
      <c r="AH48" s="429"/>
      <c r="AI48" s="429"/>
      <c r="AJ48" s="429"/>
      <c r="AK48" s="429"/>
    </row>
    <row r="49" spans="1:37" s="431" customFormat="1" ht="16" x14ac:dyDescent="0.2">
      <c r="A49" s="442" t="s">
        <v>44</v>
      </c>
      <c r="B49" s="395">
        <v>160</v>
      </c>
      <c r="C49" s="395">
        <v>160</v>
      </c>
      <c r="D49" s="396">
        <v>165</v>
      </c>
      <c r="E49" s="396">
        <v>171</v>
      </c>
      <c r="F49" s="396">
        <v>178</v>
      </c>
      <c r="G49" s="396">
        <v>185</v>
      </c>
      <c r="H49" s="395">
        <v>192</v>
      </c>
      <c r="I49" s="438"/>
      <c r="J49" s="438"/>
      <c r="K49" s="438"/>
      <c r="L49" s="438"/>
      <c r="M49" s="438"/>
      <c r="N49" s="438"/>
      <c r="O49" s="438"/>
      <c r="P49" s="438"/>
      <c r="Q49" s="438"/>
      <c r="R49" s="438"/>
      <c r="S49" s="13"/>
      <c r="T49" s="429"/>
      <c r="Y49" s="429"/>
      <c r="Z49" s="429"/>
      <c r="AA49" s="429"/>
      <c r="AB49" s="429"/>
      <c r="AC49" s="429"/>
      <c r="AD49" s="429"/>
      <c r="AE49" s="429"/>
      <c r="AF49" s="429"/>
      <c r="AG49" s="429"/>
      <c r="AH49" s="429"/>
      <c r="AI49" s="429"/>
      <c r="AJ49" s="429"/>
      <c r="AK49" s="429"/>
    </row>
    <row r="50" spans="1:37" s="431" customFormat="1" ht="15.75" customHeight="1" x14ac:dyDescent="0.2">
      <c r="A50" s="1227" t="s">
        <v>60</v>
      </c>
      <c r="B50" s="1228" t="s">
        <v>69</v>
      </c>
      <c r="C50" s="1228"/>
      <c r="D50" s="1228"/>
      <c r="E50" s="1228"/>
      <c r="F50" s="1228"/>
      <c r="G50" s="1228"/>
      <c r="H50" s="1228"/>
      <c r="I50" s="1229"/>
      <c r="J50" s="1229"/>
      <c r="K50" s="1229"/>
      <c r="L50" s="1229"/>
      <c r="M50" s="1229"/>
      <c r="N50" s="1229"/>
      <c r="O50" s="1229"/>
      <c r="P50" s="1229"/>
      <c r="Q50" s="1229"/>
      <c r="R50" s="1229"/>
      <c r="S50" s="417"/>
      <c r="T50" s="429"/>
      <c r="Y50" s="429"/>
      <c r="Z50" s="429"/>
      <c r="AA50" s="429"/>
      <c r="AB50" s="429"/>
      <c r="AC50" s="429"/>
      <c r="AD50" s="429"/>
      <c r="AE50" s="429"/>
      <c r="AF50" s="429"/>
      <c r="AG50" s="429"/>
      <c r="AH50" s="429"/>
      <c r="AI50" s="429"/>
      <c r="AJ50" s="429"/>
      <c r="AK50" s="429"/>
    </row>
    <row r="51" spans="1:37" s="431" customFormat="1" ht="12.75" customHeight="1" x14ac:dyDescent="0.2">
      <c r="A51" s="1206"/>
      <c r="B51" s="1230" t="s">
        <v>302</v>
      </c>
      <c r="C51" s="1231"/>
      <c r="D51" s="1231"/>
      <c r="E51" s="1231"/>
      <c r="F51" s="1231"/>
      <c r="G51" s="1231"/>
      <c r="H51" s="1231"/>
      <c r="I51" s="1231"/>
      <c r="J51" s="1231"/>
      <c r="K51" s="1231"/>
      <c r="L51" s="1231"/>
      <c r="M51" s="1231"/>
      <c r="N51" s="1231"/>
      <c r="O51" s="1231"/>
      <c r="P51" s="1231"/>
      <c r="Q51" s="1231"/>
      <c r="R51" s="1232"/>
      <c r="S51" s="417"/>
      <c r="T51" s="430"/>
      <c r="Y51" s="429"/>
      <c r="Z51" s="429"/>
      <c r="AA51" s="429"/>
      <c r="AB51" s="429"/>
      <c r="AC51" s="429"/>
      <c r="AD51" s="429"/>
      <c r="AE51" s="429"/>
      <c r="AF51" s="429"/>
      <c r="AG51" s="429"/>
      <c r="AH51" s="429"/>
      <c r="AI51" s="429"/>
      <c r="AJ51" s="429"/>
      <c r="AK51" s="429"/>
    </row>
    <row r="52" spans="1:37" s="431" customFormat="1" ht="21" customHeight="1" thickBot="1" x14ac:dyDescent="0.25">
      <c r="A52" s="1209"/>
      <c r="B52" s="1233"/>
      <c r="C52" s="1234"/>
      <c r="D52" s="1234"/>
      <c r="E52" s="1234"/>
      <c r="F52" s="1234"/>
      <c r="G52" s="1234"/>
      <c r="H52" s="1234"/>
      <c r="I52" s="1234"/>
      <c r="J52" s="1234"/>
      <c r="K52" s="1234"/>
      <c r="L52" s="1234"/>
      <c r="M52" s="1234"/>
      <c r="N52" s="1234"/>
      <c r="O52" s="1234"/>
      <c r="P52" s="1234"/>
      <c r="Q52" s="1234"/>
      <c r="R52" s="1235"/>
      <c r="S52" s="417"/>
      <c r="T52" s="429"/>
      <c r="Y52" s="429"/>
      <c r="Z52" s="429"/>
      <c r="AA52" s="429"/>
      <c r="AB52" s="429"/>
      <c r="AC52" s="429"/>
      <c r="AD52" s="429"/>
      <c r="AE52" s="429"/>
      <c r="AF52" s="429"/>
      <c r="AG52" s="429"/>
      <c r="AH52" s="429"/>
      <c r="AI52" s="429"/>
      <c r="AJ52" s="429"/>
      <c r="AK52" s="429"/>
    </row>
    <row r="53" spans="1:37" s="431" customFormat="1" ht="15.75" customHeight="1" x14ac:dyDescent="0.2">
      <c r="A53" s="1227" t="s">
        <v>60</v>
      </c>
      <c r="B53" s="397"/>
      <c r="C53" s="1236" t="s">
        <v>232</v>
      </c>
      <c r="D53" s="1237"/>
      <c r="E53" s="1237"/>
      <c r="F53" s="1237"/>
      <c r="G53" s="1237"/>
      <c r="H53" s="1237"/>
      <c r="I53" s="1237"/>
      <c r="J53" s="1237"/>
      <c r="K53" s="1237"/>
      <c r="L53" s="1237"/>
      <c r="M53" s="398"/>
      <c r="N53" s="398"/>
      <c r="O53" s="398"/>
      <c r="P53" s="398"/>
      <c r="Q53" s="398"/>
      <c r="R53" s="398"/>
      <c r="S53" s="13"/>
      <c r="T53" s="429"/>
      <c r="Y53" s="429"/>
      <c r="Z53" s="429"/>
      <c r="AA53" s="429"/>
      <c r="AB53" s="429"/>
      <c r="AC53" s="429"/>
      <c r="AD53" s="429"/>
      <c r="AE53" s="429"/>
      <c r="AF53" s="429"/>
      <c r="AG53" s="429"/>
      <c r="AH53" s="429"/>
      <c r="AI53" s="429"/>
      <c r="AJ53" s="429"/>
      <c r="AK53" s="429"/>
    </row>
    <row r="54" spans="1:37" s="431" customFormat="1" ht="12.75" customHeight="1" x14ac:dyDescent="0.2">
      <c r="A54" s="1206"/>
      <c r="B54" s="1197" t="s">
        <v>59</v>
      </c>
      <c r="C54" s="1199" t="s">
        <v>297</v>
      </c>
      <c r="D54" s="1200"/>
      <c r="E54" s="1200"/>
      <c r="F54" s="1200"/>
      <c r="G54" s="1200"/>
      <c r="H54" s="1200"/>
      <c r="I54" s="1200"/>
      <c r="J54" s="1200"/>
      <c r="K54" s="1200"/>
      <c r="L54" s="1200"/>
      <c r="M54" s="1200"/>
      <c r="N54" s="1200"/>
      <c r="O54" s="1200"/>
      <c r="P54" s="1200"/>
      <c r="Q54" s="1200"/>
      <c r="R54" s="1201"/>
      <c r="S54" s="13"/>
      <c r="T54" s="430"/>
      <c r="Y54" s="429"/>
      <c r="Z54" s="429"/>
      <c r="AA54" s="429"/>
      <c r="AB54" s="429"/>
      <c r="AC54" s="429"/>
      <c r="AD54" s="429"/>
      <c r="AE54" s="429"/>
      <c r="AF54" s="429"/>
      <c r="AG54" s="429"/>
      <c r="AH54" s="429"/>
      <c r="AI54" s="429"/>
      <c r="AJ54" s="429"/>
      <c r="AK54" s="429"/>
    </row>
    <row r="55" spans="1:37" s="431" customFormat="1" ht="21" customHeight="1" thickBot="1" x14ac:dyDescent="0.25">
      <c r="A55" s="1209"/>
      <c r="B55" s="1198"/>
      <c r="C55" s="1202"/>
      <c r="D55" s="1203"/>
      <c r="E55" s="1203"/>
      <c r="F55" s="1203"/>
      <c r="G55" s="1203"/>
      <c r="H55" s="1203"/>
      <c r="I55" s="1203"/>
      <c r="J55" s="1203"/>
      <c r="K55" s="1203"/>
      <c r="L55" s="1203"/>
      <c r="M55" s="1203"/>
      <c r="N55" s="1203"/>
      <c r="O55" s="1203"/>
      <c r="P55" s="1203"/>
      <c r="Q55" s="1203"/>
      <c r="R55" s="1204"/>
      <c r="S55" s="13"/>
      <c r="T55" s="429"/>
      <c r="Y55" s="429"/>
      <c r="Z55" s="429"/>
      <c r="AA55" s="429"/>
      <c r="AB55" s="429"/>
      <c r="AC55" s="429"/>
      <c r="AD55" s="429"/>
      <c r="AE55" s="429"/>
      <c r="AF55" s="429"/>
      <c r="AG55" s="429"/>
      <c r="AH55" s="429"/>
      <c r="AI55" s="429"/>
      <c r="AJ55" s="429"/>
      <c r="AK55" s="429"/>
    </row>
    <row r="56" spans="1:37" s="431" customFormat="1" x14ac:dyDescent="0.2">
      <c r="A56" s="38"/>
      <c r="B56" s="39"/>
      <c r="C56" s="41" t="s">
        <v>63</v>
      </c>
      <c r="D56" s="42"/>
      <c r="E56" s="42"/>
      <c r="F56" s="42"/>
      <c r="G56" s="42"/>
      <c r="H56" s="42"/>
      <c r="I56" s="42"/>
      <c r="J56" s="42"/>
      <c r="K56" s="42"/>
      <c r="L56" s="42"/>
      <c r="M56" s="47"/>
      <c r="N56" s="47"/>
      <c r="O56" s="47"/>
      <c r="P56" s="47"/>
      <c r="Q56" s="47"/>
      <c r="R56" s="419"/>
      <c r="S56" s="13"/>
      <c r="T56" s="429"/>
      <c r="Y56" s="429"/>
      <c r="Z56" s="429"/>
      <c r="AA56" s="429"/>
      <c r="AB56" s="429"/>
      <c r="AC56" s="429"/>
      <c r="AD56" s="429"/>
      <c r="AE56" s="429"/>
      <c r="AF56" s="429"/>
      <c r="AG56" s="429"/>
      <c r="AH56" s="429"/>
      <c r="AI56" s="429"/>
      <c r="AJ56" s="429"/>
      <c r="AK56" s="429"/>
    </row>
    <row r="57" spans="1:37" s="431" customFormat="1" ht="26" x14ac:dyDescent="0.2">
      <c r="A57" s="34" t="s">
        <v>29</v>
      </c>
      <c r="B57" s="37" t="s">
        <v>45</v>
      </c>
      <c r="C57" s="48" t="s">
        <v>31</v>
      </c>
      <c r="D57" s="48" t="s">
        <v>32</v>
      </c>
      <c r="E57" s="48" t="s">
        <v>33</v>
      </c>
      <c r="F57" s="48" t="s">
        <v>34</v>
      </c>
      <c r="G57" s="48" t="s">
        <v>35</v>
      </c>
      <c r="H57" s="48" t="s">
        <v>36</v>
      </c>
      <c r="I57" s="438"/>
      <c r="J57" s="438"/>
      <c r="K57" s="438"/>
      <c r="L57" s="438"/>
      <c r="M57" s="438"/>
      <c r="N57" s="438"/>
      <c r="O57" s="438"/>
      <c r="P57" s="438"/>
      <c r="Q57" s="438"/>
      <c r="R57" s="438"/>
      <c r="S57" s="423"/>
      <c r="T57" s="429"/>
      <c r="Y57" s="429"/>
      <c r="Z57" s="429"/>
      <c r="AA57" s="429"/>
      <c r="AB57" s="429"/>
      <c r="AC57" s="429"/>
      <c r="AD57" s="429"/>
      <c r="AE57" s="429"/>
      <c r="AF57" s="429"/>
      <c r="AG57" s="429"/>
      <c r="AH57" s="429"/>
      <c r="AI57" s="429"/>
      <c r="AJ57" s="429"/>
      <c r="AK57" s="429"/>
    </row>
    <row r="58" spans="1:37" s="431" customFormat="1" x14ac:dyDescent="0.2">
      <c r="A58" s="443" t="s">
        <v>303</v>
      </c>
      <c r="B58" s="400">
        <v>1239</v>
      </c>
      <c r="C58" s="401">
        <v>2850</v>
      </c>
      <c r="D58" s="401">
        <v>4275</v>
      </c>
      <c r="E58" s="401">
        <v>5557.5</v>
      </c>
      <c r="F58" s="401">
        <v>6946.875</v>
      </c>
      <c r="G58" s="401"/>
      <c r="H58" s="401">
        <f>+C58+5</f>
        <v>2855</v>
      </c>
      <c r="I58" s="438"/>
      <c r="J58" s="438"/>
      <c r="K58" s="438"/>
      <c r="L58" s="438"/>
      <c r="M58" s="438"/>
      <c r="N58" s="438"/>
      <c r="O58" s="438"/>
      <c r="P58" s="438"/>
      <c r="Q58" s="438"/>
      <c r="R58" s="438"/>
      <c r="S58" s="417"/>
      <c r="T58" s="429"/>
      <c r="Y58" s="429"/>
      <c r="Z58" s="429"/>
      <c r="AA58" s="429"/>
      <c r="AB58" s="429"/>
      <c r="AC58" s="429"/>
      <c r="AD58" s="429"/>
      <c r="AE58" s="429"/>
      <c r="AF58" s="429"/>
      <c r="AG58" s="429"/>
      <c r="AH58" s="429"/>
      <c r="AI58" s="429"/>
      <c r="AJ58" s="429"/>
      <c r="AK58" s="429"/>
    </row>
    <row r="59" spans="1:37" s="431" customFormat="1" x14ac:dyDescent="0.2">
      <c r="A59" s="443" t="s">
        <v>304</v>
      </c>
      <c r="B59" s="400">
        <v>1139</v>
      </c>
      <c r="C59" s="401">
        <v>2600</v>
      </c>
      <c r="D59" s="401">
        <v>3900</v>
      </c>
      <c r="E59" s="401">
        <v>5070</v>
      </c>
      <c r="F59" s="401">
        <v>6337.5</v>
      </c>
      <c r="G59" s="401"/>
      <c r="H59" s="401">
        <f>+C59+5</f>
        <v>2605</v>
      </c>
      <c r="I59" s="438"/>
      <c r="J59" s="438"/>
      <c r="K59" s="438"/>
      <c r="L59" s="438"/>
      <c r="M59" s="438"/>
      <c r="N59" s="438"/>
      <c r="O59" s="438"/>
      <c r="P59" s="438"/>
      <c r="Q59" s="438"/>
      <c r="R59" s="438"/>
      <c r="S59" s="417"/>
      <c r="T59" s="429"/>
      <c r="Y59" s="429"/>
      <c r="Z59" s="429"/>
      <c r="AA59" s="429"/>
      <c r="AB59" s="429"/>
      <c r="AC59" s="429"/>
      <c r="AD59" s="429"/>
      <c r="AE59" s="429"/>
      <c r="AF59" s="429"/>
      <c r="AG59" s="429"/>
      <c r="AH59" s="429"/>
      <c r="AI59" s="429"/>
      <c r="AJ59" s="429"/>
      <c r="AK59" s="429"/>
    </row>
    <row r="60" spans="1:37" s="431" customFormat="1" x14ac:dyDescent="0.2">
      <c r="A60" s="443" t="s">
        <v>43</v>
      </c>
      <c r="B60" s="400">
        <v>879</v>
      </c>
      <c r="C60" s="401">
        <v>2100</v>
      </c>
      <c r="D60" s="401">
        <v>3150</v>
      </c>
      <c r="E60" s="401">
        <v>4095</v>
      </c>
      <c r="F60" s="401">
        <v>5118.75</v>
      </c>
      <c r="G60" s="401"/>
      <c r="H60" s="401">
        <f>+C60+5</f>
        <v>2105</v>
      </c>
      <c r="I60" s="438"/>
      <c r="J60" s="438"/>
      <c r="K60" s="438"/>
      <c r="L60" s="438"/>
      <c r="M60" s="438"/>
      <c r="N60" s="438"/>
      <c r="O60" s="438"/>
      <c r="P60" s="438"/>
      <c r="Q60" s="438"/>
      <c r="R60" s="438"/>
      <c r="S60" s="417"/>
      <c r="T60" s="429"/>
      <c r="Y60" s="429"/>
      <c r="Z60" s="429"/>
      <c r="AA60" s="429"/>
      <c r="AB60" s="429"/>
      <c r="AC60" s="429"/>
      <c r="AD60" s="429"/>
      <c r="AE60" s="429"/>
      <c r="AF60" s="429"/>
      <c r="AG60" s="429"/>
      <c r="AH60" s="429"/>
      <c r="AI60" s="429"/>
      <c r="AJ60" s="429"/>
      <c r="AK60" s="429"/>
    </row>
    <row r="61" spans="1:37" s="431" customFormat="1" x14ac:dyDescent="0.2">
      <c r="A61" s="444" t="s">
        <v>46</v>
      </c>
      <c r="B61" s="400">
        <v>6000</v>
      </c>
      <c r="C61" s="401">
        <v>12000</v>
      </c>
      <c r="D61" s="401">
        <v>18000</v>
      </c>
      <c r="E61" s="401">
        <v>23400</v>
      </c>
      <c r="F61" s="401">
        <v>29250</v>
      </c>
      <c r="G61" s="401">
        <v>36562.5</v>
      </c>
      <c r="H61" s="401">
        <f>+C61+5</f>
        <v>12005</v>
      </c>
      <c r="I61" s="438"/>
      <c r="J61" s="438"/>
      <c r="K61" s="438"/>
      <c r="L61" s="438"/>
      <c r="M61" s="438"/>
      <c r="N61" s="438"/>
      <c r="O61" s="438"/>
      <c r="P61" s="438"/>
      <c r="Q61" s="438"/>
      <c r="R61" s="438"/>
      <c r="S61" s="417"/>
      <c r="T61" s="429"/>
      <c r="Y61" s="429"/>
      <c r="Z61" s="429"/>
      <c r="AA61" s="429"/>
      <c r="AB61" s="429"/>
      <c r="AC61" s="429"/>
      <c r="AD61" s="429"/>
      <c r="AE61" s="429"/>
      <c r="AF61" s="429"/>
      <c r="AG61" s="429"/>
      <c r="AH61" s="429"/>
      <c r="AI61" s="429"/>
      <c r="AJ61" s="429"/>
      <c r="AK61" s="429"/>
    </row>
    <row r="62" spans="1:37" s="431" customFormat="1" x14ac:dyDescent="0.2">
      <c r="A62" s="1227" t="s">
        <v>60</v>
      </c>
      <c r="B62" s="36"/>
      <c r="C62" s="41" t="s">
        <v>65</v>
      </c>
      <c r="D62" s="42"/>
      <c r="E62" s="42"/>
      <c r="F62" s="42"/>
      <c r="G62" s="42"/>
      <c r="H62" s="42"/>
      <c r="I62" s="42"/>
      <c r="J62" s="42"/>
      <c r="K62" s="42"/>
      <c r="L62" s="42"/>
      <c r="M62" s="42"/>
      <c r="N62" s="42"/>
      <c r="O62" s="42"/>
      <c r="P62" s="42"/>
      <c r="Q62" s="42"/>
      <c r="R62" s="420"/>
      <c r="S62" s="13"/>
      <c r="T62" s="429"/>
      <c r="Y62" s="429"/>
      <c r="Z62" s="429"/>
      <c r="AA62" s="429"/>
      <c r="AB62" s="429"/>
      <c r="AC62" s="429"/>
      <c r="AD62" s="429"/>
      <c r="AE62" s="429"/>
      <c r="AF62" s="429"/>
      <c r="AG62" s="429"/>
      <c r="AH62" s="429"/>
      <c r="AI62" s="429"/>
      <c r="AJ62" s="429"/>
      <c r="AK62" s="429"/>
    </row>
    <row r="63" spans="1:37" s="431" customFormat="1" ht="7.5" customHeight="1" x14ac:dyDescent="0.2">
      <c r="A63" s="1206"/>
      <c r="B63" s="1197" t="s">
        <v>58</v>
      </c>
      <c r="C63" s="1199" t="s">
        <v>298</v>
      </c>
      <c r="D63" s="1200"/>
      <c r="E63" s="1200"/>
      <c r="F63" s="1200"/>
      <c r="G63" s="1200"/>
      <c r="H63" s="1200"/>
      <c r="I63" s="1200"/>
      <c r="J63" s="1200"/>
      <c r="K63" s="1200"/>
      <c r="L63" s="1200"/>
      <c r="M63" s="1200"/>
      <c r="N63" s="1200"/>
      <c r="O63" s="1200"/>
      <c r="P63" s="1200"/>
      <c r="Q63" s="1200"/>
      <c r="R63" s="1201"/>
      <c r="S63" s="13"/>
      <c r="T63" s="430"/>
      <c r="Y63" s="429"/>
      <c r="Z63" s="429"/>
      <c r="AA63" s="429"/>
      <c r="AB63" s="429"/>
      <c r="AC63" s="429"/>
      <c r="AD63" s="429"/>
      <c r="AE63" s="429"/>
      <c r="AF63" s="429"/>
      <c r="AG63" s="429"/>
      <c r="AH63" s="429"/>
      <c r="AI63" s="429"/>
      <c r="AJ63" s="429"/>
      <c r="AK63" s="429"/>
    </row>
    <row r="64" spans="1:37" s="431" customFormat="1" ht="21.75" customHeight="1" thickBot="1" x14ac:dyDescent="0.25">
      <c r="A64" s="1209"/>
      <c r="B64" s="1198"/>
      <c r="C64" s="1202"/>
      <c r="D64" s="1203"/>
      <c r="E64" s="1203"/>
      <c r="F64" s="1203"/>
      <c r="G64" s="1203"/>
      <c r="H64" s="1203"/>
      <c r="I64" s="1203"/>
      <c r="J64" s="1203"/>
      <c r="K64" s="1203"/>
      <c r="L64" s="1203"/>
      <c r="M64" s="1203"/>
      <c r="N64" s="1203"/>
      <c r="O64" s="1203"/>
      <c r="P64" s="1203"/>
      <c r="Q64" s="1203"/>
      <c r="R64" s="1204"/>
      <c r="S64" s="13"/>
      <c r="T64" s="429"/>
      <c r="Y64" s="429"/>
      <c r="Z64" s="429"/>
      <c r="AA64" s="429"/>
      <c r="AB64" s="429"/>
      <c r="AC64" s="429"/>
      <c r="AD64" s="429"/>
      <c r="AE64" s="429"/>
      <c r="AF64" s="429"/>
      <c r="AG64" s="429"/>
      <c r="AH64" s="429"/>
      <c r="AI64" s="429"/>
      <c r="AJ64" s="429"/>
      <c r="AK64" s="429"/>
    </row>
    <row r="65" spans="1:37" s="431" customFormat="1" x14ac:dyDescent="0.2">
      <c r="A65" s="1205" t="s">
        <v>60</v>
      </c>
      <c r="B65" s="402"/>
      <c r="C65" s="44" t="s">
        <v>47</v>
      </c>
      <c r="D65" s="45"/>
      <c r="E65" s="45"/>
      <c r="F65" s="45"/>
      <c r="G65" s="45"/>
      <c r="H65" s="45"/>
      <c r="I65" s="45"/>
      <c r="J65" s="45"/>
      <c r="K65" s="45"/>
      <c r="L65" s="45"/>
      <c r="M65" s="45"/>
      <c r="N65" s="45"/>
      <c r="O65" s="45"/>
      <c r="P65" s="45"/>
      <c r="Q65" s="45"/>
      <c r="R65" s="419"/>
      <c r="S65" s="13"/>
      <c r="T65" s="429"/>
      <c r="Y65" s="429"/>
      <c r="Z65" s="429"/>
      <c r="AA65" s="429"/>
      <c r="AB65" s="429"/>
      <c r="AC65" s="429"/>
      <c r="AD65" s="429"/>
      <c r="AE65" s="429"/>
      <c r="AF65" s="429"/>
      <c r="AG65" s="429"/>
      <c r="AH65" s="429"/>
      <c r="AI65" s="429"/>
      <c r="AJ65" s="429"/>
      <c r="AK65" s="429"/>
    </row>
    <row r="66" spans="1:37" s="431" customFormat="1" ht="7.5" customHeight="1" x14ac:dyDescent="0.2">
      <c r="A66" s="1206"/>
      <c r="B66" s="1197" t="s">
        <v>58</v>
      </c>
      <c r="C66" s="1199" t="s">
        <v>299</v>
      </c>
      <c r="D66" s="1200"/>
      <c r="E66" s="1200"/>
      <c r="F66" s="1200"/>
      <c r="G66" s="1200"/>
      <c r="H66" s="1200"/>
      <c r="I66" s="1200"/>
      <c r="J66" s="1200"/>
      <c r="K66" s="1200"/>
      <c r="L66" s="1200"/>
      <c r="M66" s="1200"/>
      <c r="N66" s="1200"/>
      <c r="O66" s="1200"/>
      <c r="P66" s="1200"/>
      <c r="Q66" s="1200"/>
      <c r="R66" s="1201"/>
      <c r="S66" s="13"/>
      <c r="T66" s="430"/>
      <c r="Y66" s="429"/>
      <c r="Z66" s="429"/>
      <c r="AA66" s="429"/>
      <c r="AB66" s="429"/>
      <c r="AC66" s="429"/>
      <c r="AD66" s="429"/>
      <c r="AE66" s="429"/>
      <c r="AF66" s="429"/>
      <c r="AG66" s="429"/>
      <c r="AH66" s="429"/>
      <c r="AI66" s="429"/>
      <c r="AJ66" s="429"/>
      <c r="AK66" s="429"/>
    </row>
    <row r="67" spans="1:37" s="431" customFormat="1" ht="21.75" customHeight="1" thickBot="1" x14ac:dyDescent="0.25">
      <c r="A67" s="1206"/>
      <c r="B67" s="1198"/>
      <c r="C67" s="1202"/>
      <c r="D67" s="1203"/>
      <c r="E67" s="1203"/>
      <c r="F67" s="1203"/>
      <c r="G67" s="1203"/>
      <c r="H67" s="1203"/>
      <c r="I67" s="1203"/>
      <c r="J67" s="1203"/>
      <c r="K67" s="1203"/>
      <c r="L67" s="1203"/>
      <c r="M67" s="1203"/>
      <c r="N67" s="1203"/>
      <c r="O67" s="1203"/>
      <c r="P67" s="1203"/>
      <c r="Q67" s="1203"/>
      <c r="R67" s="1204"/>
      <c r="S67" s="13"/>
      <c r="T67" s="429"/>
      <c r="Y67" s="429"/>
      <c r="Z67" s="429"/>
      <c r="AA67" s="429"/>
      <c r="AB67" s="429"/>
      <c r="AC67" s="429"/>
      <c r="AD67" s="429"/>
      <c r="AE67" s="429"/>
      <c r="AF67" s="429"/>
      <c r="AG67" s="429"/>
      <c r="AH67" s="429"/>
      <c r="AI67" s="429"/>
      <c r="AJ67" s="429"/>
      <c r="AK67" s="429"/>
    </row>
    <row r="68" spans="1:37" s="431" customFormat="1" x14ac:dyDescent="0.2">
      <c r="A68" s="1205" t="s">
        <v>118</v>
      </c>
      <c r="B68" s="1207"/>
      <c r="C68" s="44" t="s">
        <v>64</v>
      </c>
      <c r="D68" s="45"/>
      <c r="E68" s="45"/>
      <c r="F68" s="45"/>
      <c r="G68" s="45"/>
      <c r="H68" s="45"/>
      <c r="I68" s="45"/>
      <c r="J68" s="45"/>
      <c r="K68" s="45"/>
      <c r="L68" s="45"/>
      <c r="M68" s="45"/>
      <c r="N68" s="45"/>
      <c r="O68" s="45"/>
      <c r="P68" s="45"/>
      <c r="Q68" s="45"/>
      <c r="R68" s="419"/>
      <c r="S68" s="13"/>
      <c r="T68" s="429"/>
      <c r="Y68" s="429"/>
      <c r="Z68" s="429"/>
      <c r="AA68" s="429"/>
      <c r="AB68" s="429"/>
      <c r="AC68" s="429"/>
      <c r="AD68" s="429"/>
      <c r="AE68" s="429"/>
      <c r="AF68" s="429"/>
      <c r="AG68" s="429"/>
      <c r="AH68" s="429"/>
      <c r="AI68" s="429"/>
      <c r="AJ68" s="429"/>
      <c r="AK68" s="429"/>
    </row>
    <row r="69" spans="1:37" s="431" customFormat="1" x14ac:dyDescent="0.2">
      <c r="A69" s="1206"/>
      <c r="B69" s="1208"/>
      <c r="C69" s="1199"/>
      <c r="D69" s="1200"/>
      <c r="E69" s="1200"/>
      <c r="F69" s="1200"/>
      <c r="G69" s="1200"/>
      <c r="H69" s="1200"/>
      <c r="I69" s="1200"/>
      <c r="J69" s="1200"/>
      <c r="K69" s="1200"/>
      <c r="L69" s="1200"/>
      <c r="M69" s="1200"/>
      <c r="N69" s="1200"/>
      <c r="O69" s="1200"/>
      <c r="P69" s="1200"/>
      <c r="Q69" s="1200"/>
      <c r="R69" s="1201"/>
      <c r="S69" s="13"/>
      <c r="T69" s="430"/>
      <c r="Y69" s="429"/>
      <c r="Z69" s="429"/>
      <c r="AA69" s="429"/>
      <c r="AB69" s="429"/>
      <c r="AC69" s="429"/>
      <c r="AD69" s="429"/>
      <c r="AE69" s="429"/>
      <c r="AF69" s="429"/>
      <c r="AG69" s="429"/>
      <c r="AH69" s="429"/>
      <c r="AI69" s="429"/>
      <c r="AJ69" s="429"/>
      <c r="AK69" s="429"/>
    </row>
    <row r="70" spans="1:37" s="431" customFormat="1" ht="16" thickBot="1" x14ac:dyDescent="0.25">
      <c r="A70" s="1209"/>
      <c r="B70" s="1210"/>
      <c r="C70" s="1202"/>
      <c r="D70" s="1203"/>
      <c r="E70" s="1203"/>
      <c r="F70" s="1203"/>
      <c r="G70" s="1203"/>
      <c r="H70" s="1203"/>
      <c r="I70" s="1203"/>
      <c r="J70" s="1203"/>
      <c r="K70" s="1203"/>
      <c r="L70" s="1203"/>
      <c r="M70" s="1203"/>
      <c r="N70" s="1203"/>
      <c r="O70" s="1203"/>
      <c r="P70" s="1203"/>
      <c r="Q70" s="1203"/>
      <c r="R70" s="1204"/>
      <c r="S70" s="13"/>
      <c r="T70" s="429"/>
      <c r="Y70" s="429"/>
      <c r="Z70" s="429"/>
      <c r="AA70" s="429"/>
      <c r="AB70" s="429"/>
      <c r="AC70" s="429"/>
      <c r="AD70" s="429"/>
      <c r="AE70" s="429"/>
      <c r="AF70" s="429"/>
      <c r="AG70" s="429"/>
      <c r="AH70" s="429"/>
      <c r="AI70" s="429"/>
      <c r="AJ70" s="429"/>
      <c r="AK70" s="429"/>
    </row>
    <row r="71" spans="1:37" x14ac:dyDescent="0.2">
      <c r="A71" s="1206" t="s">
        <v>67</v>
      </c>
      <c r="B71" s="1208"/>
      <c r="C71" s="46" t="s">
        <v>66</v>
      </c>
      <c r="D71" s="47"/>
      <c r="E71" s="47"/>
      <c r="F71" s="47"/>
      <c r="G71" s="47"/>
      <c r="H71" s="47"/>
      <c r="I71" s="47"/>
      <c r="J71" s="47"/>
      <c r="K71" s="47"/>
      <c r="L71" s="47"/>
      <c r="M71" s="47"/>
      <c r="N71" s="47"/>
      <c r="O71" s="47"/>
      <c r="P71" s="47"/>
      <c r="Q71" s="47"/>
      <c r="R71" s="419"/>
      <c r="S71" s="13"/>
    </row>
    <row r="72" spans="1:37" x14ac:dyDescent="0.2">
      <c r="A72" s="1206"/>
      <c r="B72" s="1208"/>
      <c r="C72" s="1199"/>
      <c r="D72" s="1200"/>
      <c r="E72" s="1200"/>
      <c r="F72" s="1200"/>
      <c r="G72" s="1200"/>
      <c r="H72" s="1200"/>
      <c r="I72" s="1200"/>
      <c r="J72" s="1200"/>
      <c r="K72" s="1200"/>
      <c r="L72" s="1200"/>
      <c r="M72" s="1200"/>
      <c r="N72" s="1200"/>
      <c r="O72" s="1200"/>
      <c r="P72" s="1200"/>
      <c r="Q72" s="1200"/>
      <c r="R72" s="1201"/>
      <c r="S72" s="13"/>
      <c r="T72" s="430"/>
    </row>
    <row r="73" spans="1:37" ht="16" thickBot="1" x14ac:dyDescent="0.25">
      <c r="A73" s="1206"/>
      <c r="B73" s="1208"/>
      <c r="C73" s="1202"/>
      <c r="D73" s="1203"/>
      <c r="E73" s="1203"/>
      <c r="F73" s="1203"/>
      <c r="G73" s="1203"/>
      <c r="H73" s="1203"/>
      <c r="I73" s="1203"/>
      <c r="J73" s="1203"/>
      <c r="K73" s="1203"/>
      <c r="L73" s="1203"/>
      <c r="M73" s="1203"/>
      <c r="N73" s="1203"/>
      <c r="O73" s="1203"/>
      <c r="P73" s="1203"/>
      <c r="Q73" s="1203"/>
      <c r="R73" s="1204"/>
      <c r="S73" s="13"/>
    </row>
    <row r="74" spans="1:37" x14ac:dyDescent="0.2">
      <c r="A74" s="1211" t="s">
        <v>70</v>
      </c>
      <c r="B74" s="1212"/>
      <c r="C74" s="53" t="s">
        <v>71</v>
      </c>
      <c r="D74" s="45"/>
      <c r="E74" s="45"/>
      <c r="F74" s="45"/>
      <c r="G74" s="45"/>
      <c r="H74" s="45"/>
      <c r="I74" s="45"/>
      <c r="J74" s="45"/>
      <c r="K74" s="45"/>
      <c r="L74" s="45"/>
      <c r="M74" s="45"/>
      <c r="N74" s="45"/>
      <c r="O74" s="45"/>
      <c r="P74" s="45"/>
      <c r="Q74" s="45"/>
      <c r="R74" s="419"/>
      <c r="S74" s="13"/>
    </row>
    <row r="75" spans="1:37" x14ac:dyDescent="0.2">
      <c r="A75" s="1213"/>
      <c r="B75" s="1214"/>
      <c r="C75" s="51" t="s">
        <v>72</v>
      </c>
      <c r="D75" s="42"/>
      <c r="E75" s="42"/>
      <c r="F75" s="6">
        <v>0.4</v>
      </c>
      <c r="G75" s="1217" t="s">
        <v>74</v>
      </c>
      <c r="H75" s="1218"/>
      <c r="I75" s="1219" t="s">
        <v>313</v>
      </c>
      <c r="J75" s="1220"/>
      <c r="K75" s="1221"/>
      <c r="L75" s="421"/>
      <c r="M75" s="42"/>
      <c r="N75" s="42"/>
      <c r="O75" s="42"/>
      <c r="P75" s="42"/>
      <c r="Q75" s="42"/>
      <c r="R75" s="43"/>
      <c r="S75" s="13"/>
    </row>
    <row r="76" spans="1:37" x14ac:dyDescent="0.2">
      <c r="A76" s="1213"/>
      <c r="B76" s="1214"/>
      <c r="C76" s="51" t="s">
        <v>73</v>
      </c>
      <c r="D76" s="42"/>
      <c r="E76" s="42"/>
      <c r="F76" s="6">
        <v>0.3</v>
      </c>
      <c r="G76" s="42"/>
      <c r="H76" s="42"/>
      <c r="I76" s="42"/>
      <c r="J76" s="42"/>
      <c r="K76" s="42"/>
      <c r="L76" s="42"/>
      <c r="M76" s="42"/>
      <c r="N76" s="42"/>
      <c r="O76" s="42"/>
      <c r="P76" s="42"/>
      <c r="Q76" s="42"/>
      <c r="R76" s="424"/>
      <c r="S76" s="13"/>
    </row>
    <row r="77" spans="1:37" x14ac:dyDescent="0.2">
      <c r="A77" s="1213"/>
      <c r="B77" s="1214"/>
      <c r="C77" s="49" t="s">
        <v>75</v>
      </c>
      <c r="D77" s="50"/>
      <c r="E77" s="50"/>
      <c r="F77" s="50"/>
      <c r="G77" s="50"/>
      <c r="H77" s="50"/>
      <c r="I77" s="50"/>
      <c r="J77" s="50"/>
      <c r="K77" s="50"/>
      <c r="L77" s="50"/>
      <c r="M77" s="50"/>
      <c r="N77" s="50"/>
      <c r="O77" s="50"/>
      <c r="P77" s="50"/>
      <c r="Q77" s="50"/>
      <c r="R77" s="425"/>
      <c r="S77" s="418"/>
    </row>
    <row r="78" spans="1:37" x14ac:dyDescent="0.2">
      <c r="A78" s="1213"/>
      <c r="B78" s="1214"/>
      <c r="C78" s="51" t="s">
        <v>72</v>
      </c>
      <c r="D78" s="42"/>
      <c r="E78" s="42"/>
      <c r="F78" s="6">
        <v>0.05</v>
      </c>
      <c r="G78" s="42"/>
      <c r="H78" s="42"/>
      <c r="I78" s="42"/>
      <c r="J78" s="42"/>
      <c r="K78" s="42"/>
      <c r="L78" s="42"/>
      <c r="M78" s="42"/>
      <c r="N78" s="42"/>
      <c r="O78" s="42"/>
      <c r="P78" s="42"/>
      <c r="Q78" s="42"/>
      <c r="R78" s="424"/>
      <c r="S78" s="13"/>
    </row>
    <row r="79" spans="1:37" ht="16" thickBot="1" x14ac:dyDescent="0.25">
      <c r="A79" s="1215"/>
      <c r="B79" s="1216"/>
      <c r="C79" s="54" t="s">
        <v>73</v>
      </c>
      <c r="D79" s="55"/>
      <c r="E79" s="55"/>
      <c r="F79" s="456">
        <v>0.03</v>
      </c>
      <c r="G79" s="1222" t="s">
        <v>74</v>
      </c>
      <c r="H79" s="1223"/>
      <c r="I79" s="1224" t="s">
        <v>314</v>
      </c>
      <c r="J79" s="1225"/>
      <c r="K79" s="1226"/>
      <c r="L79" s="55"/>
      <c r="M79" s="55"/>
      <c r="N79" s="55"/>
      <c r="O79" s="55"/>
      <c r="P79" s="55"/>
      <c r="Q79" s="55"/>
      <c r="R79" s="56"/>
      <c r="S79" s="13"/>
    </row>
    <row r="80" spans="1:37" ht="10.5" customHeight="1" x14ac:dyDescent="0.2">
      <c r="A80" s="61"/>
      <c r="B80" s="62"/>
      <c r="C80" s="63"/>
      <c r="D80" s="40"/>
      <c r="E80" s="40"/>
      <c r="F80" s="40"/>
      <c r="G80" s="40"/>
      <c r="H80" s="40"/>
      <c r="I80" s="40"/>
      <c r="J80" s="40"/>
      <c r="K80" s="40"/>
      <c r="L80" s="40"/>
      <c r="M80" s="40"/>
      <c r="N80" s="40"/>
      <c r="O80" s="40"/>
      <c r="P80" s="40"/>
      <c r="Q80" s="40"/>
      <c r="R80" s="40"/>
      <c r="S80" s="13"/>
    </row>
    <row r="81" spans="1:20" x14ac:dyDescent="0.2">
      <c r="A81" s="450" t="s">
        <v>77</v>
      </c>
      <c r="B81" s="57"/>
      <c r="C81" s="58" t="s">
        <v>78</v>
      </c>
      <c r="D81" s="59"/>
      <c r="E81" s="59"/>
      <c r="F81" s="59"/>
      <c r="G81" s="59"/>
      <c r="H81" s="59"/>
      <c r="I81" s="59"/>
      <c r="J81" s="59"/>
      <c r="K81" s="59"/>
      <c r="L81" s="59"/>
      <c r="M81" s="59"/>
      <c r="N81" s="59"/>
      <c r="O81" s="59"/>
      <c r="P81" s="59"/>
      <c r="Q81" s="59"/>
      <c r="R81" s="59"/>
      <c r="S81" s="13"/>
    </row>
    <row r="82" spans="1:20" x14ac:dyDescent="0.2">
      <c r="A82" s="1158" t="s">
        <v>80</v>
      </c>
      <c r="B82" s="1159"/>
      <c r="C82" s="60" t="s">
        <v>79</v>
      </c>
      <c r="D82" s="47"/>
      <c r="E82" s="47"/>
      <c r="F82" s="47"/>
      <c r="G82" s="47"/>
      <c r="H82" s="47"/>
      <c r="I82" s="47"/>
      <c r="J82" s="47"/>
      <c r="K82" s="47"/>
      <c r="L82" s="47"/>
      <c r="M82" s="47"/>
      <c r="N82" s="47"/>
      <c r="O82" s="47"/>
      <c r="P82" s="47"/>
      <c r="Q82" s="47"/>
      <c r="R82" s="47"/>
      <c r="S82" s="13"/>
    </row>
    <row r="83" spans="1:20" ht="24" customHeight="1" x14ac:dyDescent="0.2">
      <c r="A83" s="1160"/>
      <c r="B83" s="1161"/>
      <c r="C83" s="1174" t="s">
        <v>310</v>
      </c>
      <c r="D83" s="1174"/>
      <c r="E83" s="1174"/>
      <c r="F83" s="1174"/>
      <c r="G83" s="1174"/>
      <c r="H83" s="1174"/>
      <c r="I83" s="1174"/>
      <c r="J83" s="1174"/>
      <c r="K83" s="1174"/>
      <c r="L83" s="1174"/>
      <c r="M83" s="1174"/>
      <c r="N83" s="1174"/>
      <c r="O83" s="1174"/>
      <c r="P83" s="1174"/>
      <c r="Q83" s="1174"/>
      <c r="R83" s="1174"/>
      <c r="S83" s="13"/>
    </row>
    <row r="84" spans="1:20" x14ac:dyDescent="0.2">
      <c r="A84" s="1168"/>
      <c r="B84" s="1169"/>
      <c r="C84" s="1174"/>
      <c r="D84" s="1174"/>
      <c r="E84" s="1174"/>
      <c r="F84" s="1174"/>
      <c r="G84" s="1174"/>
      <c r="H84" s="1174"/>
      <c r="I84" s="1174"/>
      <c r="J84" s="1174"/>
      <c r="K84" s="1174"/>
      <c r="L84" s="1174"/>
      <c r="M84" s="1174"/>
      <c r="N84" s="1174"/>
      <c r="O84" s="1174"/>
      <c r="P84" s="1174"/>
      <c r="Q84" s="1174"/>
      <c r="R84" s="1174"/>
      <c r="S84" s="13"/>
    </row>
    <row r="85" spans="1:20" x14ac:dyDescent="0.2">
      <c r="A85" s="1158" t="s">
        <v>82</v>
      </c>
      <c r="B85" s="1159"/>
      <c r="C85" s="60" t="s">
        <v>81</v>
      </c>
      <c r="D85" s="47"/>
      <c r="E85" s="47"/>
      <c r="F85" s="47"/>
      <c r="G85" s="47"/>
      <c r="H85" s="47"/>
      <c r="I85" s="47"/>
      <c r="J85" s="47"/>
      <c r="K85" s="47"/>
      <c r="L85" s="47"/>
      <c r="M85" s="47"/>
      <c r="N85" s="47"/>
      <c r="O85" s="47"/>
      <c r="P85" s="47"/>
      <c r="Q85" s="47"/>
      <c r="R85" s="47"/>
      <c r="S85" s="13"/>
    </row>
    <row r="86" spans="1:20" ht="24" customHeight="1" x14ac:dyDescent="0.2">
      <c r="A86" s="1160"/>
      <c r="B86" s="1161"/>
      <c r="C86" s="1174" t="s">
        <v>311</v>
      </c>
      <c r="D86" s="1174"/>
      <c r="E86" s="1174"/>
      <c r="F86" s="1174"/>
      <c r="G86" s="1174"/>
      <c r="H86" s="1174"/>
      <c r="I86" s="1174"/>
      <c r="J86" s="1174"/>
      <c r="K86" s="1174"/>
      <c r="L86" s="1174"/>
      <c r="M86" s="1174"/>
      <c r="N86" s="1174"/>
      <c r="O86" s="1174"/>
      <c r="P86" s="1174"/>
      <c r="Q86" s="1174"/>
      <c r="R86" s="1174"/>
      <c r="S86" s="13"/>
    </row>
    <row r="87" spans="1:20" x14ac:dyDescent="0.2">
      <c r="A87" s="1168"/>
      <c r="B87" s="1169"/>
      <c r="C87" s="1174"/>
      <c r="D87" s="1174"/>
      <c r="E87" s="1174"/>
      <c r="F87" s="1174"/>
      <c r="G87" s="1174"/>
      <c r="H87" s="1174"/>
      <c r="I87" s="1174"/>
      <c r="J87" s="1174"/>
      <c r="K87" s="1174"/>
      <c r="L87" s="1174"/>
      <c r="M87" s="1174"/>
      <c r="N87" s="1174"/>
      <c r="O87" s="1174"/>
      <c r="P87" s="1174"/>
      <c r="Q87" s="1174"/>
      <c r="R87" s="1174"/>
      <c r="S87" s="13"/>
    </row>
    <row r="88" spans="1:20" x14ac:dyDescent="0.2">
      <c r="A88" s="1158" t="s">
        <v>83</v>
      </c>
      <c r="B88" s="1159"/>
      <c r="C88" s="60" t="s">
        <v>84</v>
      </c>
      <c r="D88" s="47"/>
      <c r="E88" s="47"/>
      <c r="F88" s="47"/>
      <c r="G88" s="47"/>
      <c r="H88" s="47"/>
      <c r="I88" s="47"/>
      <c r="J88" s="47"/>
      <c r="K88" s="47"/>
      <c r="L88" s="47"/>
      <c r="M88" s="47"/>
      <c r="N88" s="47"/>
      <c r="O88" s="47"/>
      <c r="P88" s="47"/>
      <c r="Q88" s="47"/>
      <c r="R88" s="47"/>
      <c r="S88" s="13"/>
    </row>
    <row r="89" spans="1:20" ht="24" customHeight="1" x14ac:dyDescent="0.2">
      <c r="A89" s="1160"/>
      <c r="B89" s="1161"/>
      <c r="C89" s="1174" t="s">
        <v>312</v>
      </c>
      <c r="D89" s="1174"/>
      <c r="E89" s="1174"/>
      <c r="F89" s="1174"/>
      <c r="G89" s="1174"/>
      <c r="H89" s="1174"/>
      <c r="I89" s="1174"/>
      <c r="J89" s="1174"/>
      <c r="K89" s="1174"/>
      <c r="L89" s="1174"/>
      <c r="M89" s="1174"/>
      <c r="N89" s="1174"/>
      <c r="O89" s="1174"/>
      <c r="P89" s="1174"/>
      <c r="Q89" s="1174"/>
      <c r="R89" s="1174"/>
      <c r="S89" s="13"/>
    </row>
    <row r="90" spans="1:20" ht="16" thickBot="1" x14ac:dyDescent="0.25">
      <c r="A90" s="1160"/>
      <c r="B90" s="1161"/>
      <c r="C90" s="1174"/>
      <c r="D90" s="1174"/>
      <c r="E90" s="1174"/>
      <c r="F90" s="1174"/>
      <c r="G90" s="1174"/>
      <c r="H90" s="1174"/>
      <c r="I90" s="1174"/>
      <c r="J90" s="1174"/>
      <c r="K90" s="1174"/>
      <c r="L90" s="1174"/>
      <c r="M90" s="1174"/>
      <c r="N90" s="1174"/>
      <c r="O90" s="1174"/>
      <c r="P90" s="1174"/>
      <c r="Q90" s="1174"/>
      <c r="R90" s="1174"/>
      <c r="S90" s="13"/>
    </row>
    <row r="91" spans="1:20" x14ac:dyDescent="0.2">
      <c r="A91" s="1175" t="s">
        <v>89</v>
      </c>
      <c r="B91" s="1176"/>
      <c r="C91" s="18" t="s">
        <v>31</v>
      </c>
      <c r="D91" s="18" t="s">
        <v>32</v>
      </c>
      <c r="E91" s="18" t="s">
        <v>33</v>
      </c>
      <c r="F91" s="18" t="s">
        <v>34</v>
      </c>
      <c r="G91" s="18" t="s">
        <v>35</v>
      </c>
      <c r="H91" s="18" t="s">
        <v>36</v>
      </c>
      <c r="I91" s="438"/>
      <c r="J91" s="438"/>
      <c r="K91" s="438"/>
      <c r="L91" s="438"/>
      <c r="M91" s="438"/>
      <c r="N91" s="438"/>
      <c r="O91" s="438"/>
      <c r="P91" s="438"/>
      <c r="Q91" s="438"/>
      <c r="R91" s="438"/>
      <c r="S91" s="418"/>
    </row>
    <row r="92" spans="1:20" x14ac:dyDescent="0.2">
      <c r="A92" s="1177"/>
      <c r="B92" s="979"/>
      <c r="C92" s="19" t="s">
        <v>22</v>
      </c>
      <c r="D92" s="20"/>
      <c r="E92" s="20"/>
      <c r="F92" s="20"/>
      <c r="G92" s="20"/>
      <c r="H92" s="20"/>
      <c r="I92" s="438"/>
      <c r="J92" s="438"/>
      <c r="K92" s="438"/>
      <c r="L92" s="438"/>
      <c r="M92" s="438"/>
      <c r="N92" s="438"/>
      <c r="O92" s="438"/>
      <c r="P92" s="438"/>
      <c r="Q92" s="438"/>
      <c r="R92" s="438"/>
      <c r="S92" s="13"/>
    </row>
    <row r="93" spans="1:20" x14ac:dyDescent="0.2">
      <c r="A93" s="1177"/>
      <c r="B93" s="979"/>
      <c r="C93" s="6">
        <v>0.01</v>
      </c>
      <c r="D93" s="6">
        <v>0.02</v>
      </c>
      <c r="E93" s="6">
        <v>0.03</v>
      </c>
      <c r="F93" s="6">
        <v>0.04</v>
      </c>
      <c r="G93" s="6">
        <v>0.02</v>
      </c>
      <c r="H93" s="6">
        <v>0.06</v>
      </c>
      <c r="I93" s="438"/>
      <c r="J93" s="438"/>
      <c r="K93" s="438"/>
      <c r="L93" s="438"/>
      <c r="M93" s="438"/>
      <c r="N93" s="438"/>
      <c r="O93" s="438"/>
      <c r="P93" s="438"/>
      <c r="Q93" s="438"/>
      <c r="R93" s="438"/>
      <c r="S93" s="13"/>
    </row>
    <row r="94" spans="1:20" x14ac:dyDescent="0.2">
      <c r="A94" s="1196" t="s">
        <v>60</v>
      </c>
      <c r="B94" s="1197" t="s">
        <v>59</v>
      </c>
      <c r="C94" s="1186"/>
      <c r="D94" s="1187"/>
      <c r="E94" s="1187"/>
      <c r="F94" s="1187"/>
      <c r="G94" s="1187"/>
      <c r="H94" s="1188"/>
      <c r="I94" s="438"/>
      <c r="J94" s="438"/>
      <c r="K94" s="438"/>
      <c r="L94" s="438"/>
      <c r="M94" s="438"/>
      <c r="N94" s="438"/>
      <c r="O94" s="438"/>
      <c r="P94" s="438"/>
      <c r="Q94" s="438"/>
      <c r="R94" s="438"/>
      <c r="S94" s="13"/>
      <c r="T94" s="430"/>
    </row>
    <row r="95" spans="1:20" ht="16" thickBot="1" x14ac:dyDescent="0.25">
      <c r="A95" s="1196"/>
      <c r="B95" s="1198"/>
      <c r="C95" s="1189"/>
      <c r="D95" s="1190"/>
      <c r="E95" s="1190"/>
      <c r="F95" s="1190"/>
      <c r="G95" s="1190"/>
      <c r="H95" s="1191"/>
      <c r="I95" s="438"/>
      <c r="J95" s="438"/>
      <c r="K95" s="438"/>
      <c r="L95" s="438"/>
      <c r="M95" s="438"/>
      <c r="N95" s="438"/>
      <c r="O95" s="438"/>
      <c r="P95" s="438"/>
      <c r="Q95" s="438"/>
      <c r="R95" s="438"/>
      <c r="S95" s="13"/>
    </row>
    <row r="96" spans="1:20" ht="24" customHeight="1" x14ac:dyDescent="0.2">
      <c r="A96" s="1192" t="s">
        <v>90</v>
      </c>
      <c r="B96" s="1193"/>
      <c r="C96" s="1178" t="s">
        <v>91</v>
      </c>
      <c r="D96" s="1179"/>
      <c r="E96" s="1179"/>
      <c r="F96" s="1179"/>
      <c r="G96" s="1179"/>
      <c r="H96" s="1179"/>
      <c r="I96" s="1179"/>
      <c r="J96" s="1179"/>
      <c r="K96" s="1179"/>
      <c r="L96" s="1179"/>
      <c r="M96" s="447"/>
      <c r="N96" s="447"/>
      <c r="O96" s="447"/>
      <c r="P96" s="447"/>
      <c r="Q96" s="447"/>
      <c r="R96" s="447"/>
      <c r="S96" s="13"/>
    </row>
    <row r="97" spans="1:24" x14ac:dyDescent="0.2">
      <c r="A97" s="1192"/>
      <c r="B97" s="1193"/>
      <c r="C97" s="1180">
        <v>3123123123</v>
      </c>
      <c r="D97" s="1181"/>
      <c r="E97" s="1181"/>
      <c r="F97" s="1181"/>
      <c r="G97" s="1181"/>
      <c r="H97" s="1181"/>
      <c r="I97" s="1181"/>
      <c r="J97" s="1181"/>
      <c r="K97" s="1181"/>
      <c r="L97" s="1181"/>
      <c r="M97" s="1181"/>
      <c r="N97" s="1181"/>
      <c r="O97" s="1181"/>
      <c r="P97" s="1181"/>
      <c r="Q97" s="1181"/>
      <c r="R97" s="1182"/>
      <c r="S97" s="13"/>
    </row>
    <row r="98" spans="1:24" ht="16" thickBot="1" x14ac:dyDescent="0.25">
      <c r="A98" s="1194"/>
      <c r="B98" s="1195"/>
      <c r="C98" s="1183"/>
      <c r="D98" s="1184"/>
      <c r="E98" s="1184"/>
      <c r="F98" s="1184"/>
      <c r="G98" s="1184"/>
      <c r="H98" s="1184"/>
      <c r="I98" s="1184"/>
      <c r="J98" s="1184"/>
      <c r="K98" s="1184"/>
      <c r="L98" s="1184"/>
      <c r="M98" s="1184"/>
      <c r="N98" s="1184"/>
      <c r="O98" s="1184"/>
      <c r="P98" s="1184"/>
      <c r="Q98" s="1184"/>
      <c r="R98" s="1185"/>
      <c r="S98" s="13"/>
    </row>
    <row r="99" spans="1:24" x14ac:dyDescent="0.2">
      <c r="A99" s="65" t="s">
        <v>92</v>
      </c>
      <c r="B99" s="52"/>
      <c r="C99" s="60" t="s">
        <v>93</v>
      </c>
      <c r="D99" s="47"/>
      <c r="E99" s="47"/>
      <c r="F99" s="47"/>
      <c r="G99" s="47"/>
      <c r="H99" s="47"/>
      <c r="I99" s="47"/>
      <c r="J99" s="47"/>
      <c r="K99" s="47"/>
      <c r="L99" s="47"/>
      <c r="M99" s="47"/>
      <c r="N99" s="47"/>
      <c r="O99" s="47"/>
      <c r="P99" s="47"/>
      <c r="Q99" s="47"/>
      <c r="R99" s="47"/>
      <c r="S99" s="13"/>
    </row>
    <row r="100" spans="1:24" x14ac:dyDescent="0.2">
      <c r="A100" s="1158" t="s">
        <v>94</v>
      </c>
      <c r="B100" s="1159"/>
      <c r="C100" s="1170" t="s">
        <v>315</v>
      </c>
      <c r="D100" s="1170"/>
      <c r="E100" s="1170"/>
      <c r="F100" s="1170"/>
      <c r="G100" s="1170"/>
      <c r="H100" s="1170"/>
      <c r="I100" s="1170"/>
      <c r="J100" s="1170"/>
      <c r="K100" s="1170"/>
      <c r="L100" s="1170"/>
      <c r="M100" s="1170"/>
      <c r="N100" s="1170"/>
      <c r="O100" s="1170"/>
      <c r="P100" s="1170"/>
      <c r="Q100" s="1170"/>
      <c r="R100" s="1170"/>
      <c r="S100" s="13"/>
    </row>
    <row r="101" spans="1:24" s="429" customFormat="1" x14ac:dyDescent="0.2">
      <c r="A101" s="1168"/>
      <c r="B101" s="1169"/>
      <c r="C101" s="1170"/>
      <c r="D101" s="1170"/>
      <c r="E101" s="1170"/>
      <c r="F101" s="1170"/>
      <c r="G101" s="1170"/>
      <c r="H101" s="1170"/>
      <c r="I101" s="1170"/>
      <c r="J101" s="1170"/>
      <c r="K101" s="1170"/>
      <c r="L101" s="1170"/>
      <c r="M101" s="1170"/>
      <c r="N101" s="1170"/>
      <c r="O101" s="1170"/>
      <c r="P101" s="1170"/>
      <c r="Q101" s="1170"/>
      <c r="R101" s="1170"/>
      <c r="S101" s="13"/>
      <c r="U101" s="431"/>
      <c r="V101" s="431"/>
      <c r="W101" s="431"/>
      <c r="X101" s="431"/>
    </row>
    <row r="102" spans="1:24" s="429" customFormat="1" x14ac:dyDescent="0.2">
      <c r="A102" s="1158" t="s">
        <v>96</v>
      </c>
      <c r="B102" s="1159"/>
      <c r="C102" s="60" t="s">
        <v>95</v>
      </c>
      <c r="D102" s="47"/>
      <c r="E102" s="47"/>
      <c r="F102" s="47"/>
      <c r="G102" s="47"/>
      <c r="H102" s="47"/>
      <c r="I102" s="47"/>
      <c r="J102" s="47"/>
      <c r="K102" s="47"/>
      <c r="L102" s="47"/>
      <c r="M102" s="47"/>
      <c r="N102" s="47"/>
      <c r="O102" s="47"/>
      <c r="P102" s="47"/>
      <c r="Q102" s="47"/>
      <c r="R102" s="47"/>
      <c r="S102" s="13"/>
      <c r="U102" s="431"/>
      <c r="V102" s="431"/>
      <c r="W102" s="431"/>
      <c r="X102" s="431"/>
    </row>
    <row r="103" spans="1:24" s="429" customFormat="1" x14ac:dyDescent="0.2">
      <c r="A103" s="1160"/>
      <c r="B103" s="1161"/>
      <c r="C103" s="48" t="s">
        <v>31</v>
      </c>
      <c r="D103" s="48" t="s">
        <v>32</v>
      </c>
      <c r="E103" s="48" t="s">
        <v>33</v>
      </c>
      <c r="F103" s="48" t="s">
        <v>34</v>
      </c>
      <c r="G103" s="48" t="s">
        <v>35</v>
      </c>
      <c r="H103" s="48" t="s">
        <v>36</v>
      </c>
      <c r="I103" s="438"/>
      <c r="J103" s="438"/>
      <c r="K103" s="438"/>
      <c r="L103" s="438"/>
      <c r="M103" s="438"/>
      <c r="N103" s="438"/>
      <c r="O103" s="438"/>
      <c r="P103" s="438"/>
      <c r="Q103" s="438"/>
      <c r="R103" s="438"/>
      <c r="S103" s="13"/>
      <c r="U103" s="431"/>
      <c r="V103" s="431"/>
      <c r="W103" s="431"/>
      <c r="X103" s="431"/>
    </row>
    <row r="104" spans="1:24" s="429" customFormat="1" ht="21" customHeight="1" x14ac:dyDescent="0.2">
      <c r="A104" s="1160"/>
      <c r="B104" s="1161"/>
      <c r="C104" s="66">
        <v>0.05</v>
      </c>
      <c r="D104" s="66">
        <v>0.02</v>
      </c>
      <c r="E104" s="66">
        <v>0.01</v>
      </c>
      <c r="F104" s="66">
        <v>0.01</v>
      </c>
      <c r="G104" s="66">
        <v>0.13</v>
      </c>
      <c r="H104" s="66">
        <v>0.09</v>
      </c>
      <c r="I104" s="438"/>
      <c r="J104" s="438"/>
      <c r="K104" s="438"/>
      <c r="L104" s="438"/>
      <c r="M104" s="438"/>
      <c r="N104" s="438"/>
      <c r="O104" s="438"/>
      <c r="P104" s="438"/>
      <c r="Q104" s="438"/>
      <c r="R104" s="438"/>
      <c r="S104" s="13"/>
      <c r="U104" s="431"/>
      <c r="V104" s="431"/>
      <c r="W104" s="431"/>
      <c r="X104" s="431"/>
    </row>
    <row r="105" spans="1:24" s="429" customFormat="1" ht="15.75" customHeight="1" x14ac:dyDescent="0.2">
      <c r="A105" s="1158" t="s">
        <v>96</v>
      </c>
      <c r="B105" s="1159"/>
      <c r="C105" s="60" t="s">
        <v>97</v>
      </c>
      <c r="D105" s="47"/>
      <c r="E105" s="47"/>
      <c r="F105" s="47"/>
      <c r="G105" s="47"/>
      <c r="H105" s="47"/>
      <c r="I105" s="47"/>
      <c r="J105" s="47"/>
      <c r="K105" s="47"/>
      <c r="L105" s="47"/>
      <c r="M105" s="47"/>
      <c r="N105" s="47"/>
      <c r="O105" s="47"/>
      <c r="P105" s="47"/>
      <c r="Q105" s="47"/>
      <c r="R105" s="47"/>
      <c r="S105" s="13"/>
      <c r="U105" s="431"/>
      <c r="V105" s="431"/>
      <c r="W105" s="431"/>
      <c r="X105" s="431"/>
    </row>
    <row r="106" spans="1:24" s="429" customFormat="1" x14ac:dyDescent="0.2">
      <c r="A106" s="1160"/>
      <c r="B106" s="1161"/>
      <c r="C106" s="48" t="s">
        <v>31</v>
      </c>
      <c r="D106" s="48" t="s">
        <v>32</v>
      </c>
      <c r="E106" s="48" t="s">
        <v>33</v>
      </c>
      <c r="F106" s="48" t="s">
        <v>34</v>
      </c>
      <c r="G106" s="48" t="s">
        <v>35</v>
      </c>
      <c r="H106" s="48" t="s">
        <v>36</v>
      </c>
      <c r="I106" s="438"/>
      <c r="J106" s="438"/>
      <c r="K106" s="438"/>
      <c r="L106" s="438"/>
      <c r="M106" s="438"/>
      <c r="N106" s="438"/>
      <c r="O106" s="438"/>
      <c r="P106" s="438"/>
      <c r="Q106" s="438"/>
      <c r="R106" s="438"/>
      <c r="S106" s="13"/>
      <c r="U106" s="431"/>
      <c r="V106" s="431"/>
      <c r="W106" s="431"/>
      <c r="X106" s="431"/>
    </row>
    <row r="107" spans="1:24" s="429" customFormat="1" ht="21" customHeight="1" x14ac:dyDescent="0.2">
      <c r="A107" s="1160"/>
      <c r="B107" s="1161"/>
      <c r="C107" s="66">
        <v>0.05</v>
      </c>
      <c r="D107" s="66">
        <v>0.06</v>
      </c>
      <c r="E107" s="66">
        <v>0.03</v>
      </c>
      <c r="F107" s="66">
        <v>0.02</v>
      </c>
      <c r="G107" s="66">
        <v>0.05</v>
      </c>
      <c r="H107" s="66">
        <v>0.03</v>
      </c>
      <c r="I107" s="438"/>
      <c r="J107" s="438"/>
      <c r="K107" s="438"/>
      <c r="L107" s="438"/>
      <c r="M107" s="438"/>
      <c r="N107" s="438"/>
      <c r="O107" s="438"/>
      <c r="P107" s="438"/>
      <c r="Q107" s="438"/>
      <c r="R107" s="438"/>
      <c r="S107" s="13"/>
      <c r="U107" s="431"/>
      <c r="V107" s="431"/>
      <c r="W107" s="431"/>
      <c r="X107" s="431"/>
    </row>
    <row r="108" spans="1:24" s="429" customFormat="1" x14ac:dyDescent="0.2">
      <c r="A108" s="65" t="s">
        <v>99</v>
      </c>
      <c r="B108" s="52"/>
      <c r="C108" s="404" t="s">
        <v>100</v>
      </c>
      <c r="D108" s="405"/>
      <c r="E108" s="405"/>
      <c r="F108" s="405"/>
      <c r="G108" s="405"/>
      <c r="H108" s="405"/>
      <c r="I108" s="405"/>
      <c r="J108" s="405"/>
      <c r="K108" s="405"/>
      <c r="L108" s="405"/>
      <c r="M108" s="405"/>
      <c r="N108" s="405"/>
      <c r="O108" s="405"/>
      <c r="P108" s="405"/>
      <c r="Q108" s="405"/>
      <c r="R108" s="405"/>
      <c r="S108" s="13"/>
      <c r="U108" s="431"/>
      <c r="V108" s="431"/>
      <c r="W108" s="431"/>
      <c r="X108" s="431"/>
    </row>
    <row r="109" spans="1:24" s="429" customFormat="1" ht="18" customHeight="1" x14ac:dyDescent="0.2">
      <c r="A109" s="1158" t="s">
        <v>101</v>
      </c>
      <c r="B109" s="1159"/>
      <c r="C109" s="1170" t="s">
        <v>316</v>
      </c>
      <c r="D109" s="1170"/>
      <c r="E109" s="1170"/>
      <c r="F109" s="1170"/>
      <c r="G109" s="1170"/>
      <c r="H109" s="1170"/>
      <c r="I109" s="1170"/>
      <c r="J109" s="1170"/>
      <c r="K109" s="1170"/>
      <c r="L109" s="1170"/>
      <c r="M109" s="1170"/>
      <c r="N109" s="1170"/>
      <c r="O109" s="1170"/>
      <c r="P109" s="1170"/>
      <c r="Q109" s="1170"/>
      <c r="R109" s="1170"/>
      <c r="S109" s="13"/>
      <c r="U109" s="431"/>
      <c r="V109" s="431"/>
      <c r="W109" s="431"/>
      <c r="X109" s="431"/>
    </row>
    <row r="110" spans="1:24" s="429" customFormat="1" ht="18" customHeight="1" x14ac:dyDescent="0.2">
      <c r="A110" s="1168"/>
      <c r="B110" s="1169"/>
      <c r="C110" s="1170"/>
      <c r="D110" s="1170"/>
      <c r="E110" s="1170"/>
      <c r="F110" s="1170"/>
      <c r="G110" s="1170"/>
      <c r="H110" s="1170"/>
      <c r="I110" s="1170"/>
      <c r="J110" s="1170"/>
      <c r="K110" s="1170"/>
      <c r="L110" s="1170"/>
      <c r="M110" s="1170"/>
      <c r="N110" s="1170"/>
      <c r="O110" s="1170"/>
      <c r="P110" s="1170"/>
      <c r="Q110" s="1170"/>
      <c r="R110" s="1170"/>
      <c r="S110" s="13"/>
      <c r="U110" s="431"/>
      <c r="V110" s="431"/>
      <c r="W110" s="431"/>
      <c r="X110" s="431"/>
    </row>
    <row r="111" spans="1:24" s="429" customFormat="1" ht="18" customHeight="1" x14ac:dyDescent="0.2">
      <c r="A111" s="1158" t="s">
        <v>102</v>
      </c>
      <c r="B111" s="1159"/>
      <c r="C111" s="1170" t="s">
        <v>317</v>
      </c>
      <c r="D111" s="1170"/>
      <c r="E111" s="1170"/>
      <c r="F111" s="1170"/>
      <c r="G111" s="1170"/>
      <c r="H111" s="1170"/>
      <c r="I111" s="1170"/>
      <c r="J111" s="1170"/>
      <c r="K111" s="1170"/>
      <c r="L111" s="1170"/>
      <c r="M111" s="1170"/>
      <c r="N111" s="1170"/>
      <c r="O111" s="1170"/>
      <c r="P111" s="1170"/>
      <c r="Q111" s="1170"/>
      <c r="R111" s="1170"/>
      <c r="S111" s="13"/>
      <c r="U111" s="431"/>
      <c r="V111" s="431"/>
      <c r="W111" s="431"/>
      <c r="X111" s="431"/>
    </row>
    <row r="112" spans="1:24" s="429" customFormat="1" ht="18" customHeight="1" thickBot="1" x14ac:dyDescent="0.25">
      <c r="A112" s="1160"/>
      <c r="B112" s="1161"/>
      <c r="C112" s="1170"/>
      <c r="D112" s="1170"/>
      <c r="E112" s="1170"/>
      <c r="F112" s="1170"/>
      <c r="G112" s="1170"/>
      <c r="H112" s="1170"/>
      <c r="I112" s="1170"/>
      <c r="J112" s="1170"/>
      <c r="K112" s="1170"/>
      <c r="L112" s="1170"/>
      <c r="M112" s="1170"/>
      <c r="N112" s="1170"/>
      <c r="O112" s="1170"/>
      <c r="P112" s="1170"/>
      <c r="Q112" s="1170"/>
      <c r="R112" s="1170"/>
      <c r="S112" s="13"/>
      <c r="U112" s="431"/>
      <c r="V112" s="431"/>
      <c r="W112" s="431"/>
      <c r="X112" s="431"/>
    </row>
    <row r="113" spans="1:24" s="429" customFormat="1" x14ac:dyDescent="0.2">
      <c r="A113" s="448" t="s">
        <v>103</v>
      </c>
      <c r="B113" s="449" t="s">
        <v>105</v>
      </c>
      <c r="C113" s="48" t="s">
        <v>31</v>
      </c>
      <c r="D113" s="48" t="s">
        <v>32</v>
      </c>
      <c r="E113" s="48" t="s">
        <v>33</v>
      </c>
      <c r="F113" s="48" t="s">
        <v>34</v>
      </c>
      <c r="G113" s="48" t="s">
        <v>35</v>
      </c>
      <c r="H113" s="48" t="s">
        <v>36</v>
      </c>
      <c r="I113" s="12"/>
      <c r="J113" s="12"/>
      <c r="K113" s="12"/>
      <c r="L113" s="12"/>
      <c r="M113" s="12"/>
      <c r="N113" s="12"/>
      <c r="O113" s="12"/>
      <c r="P113" s="12"/>
      <c r="Q113" s="12"/>
      <c r="R113" s="12"/>
      <c r="S113" s="13"/>
      <c r="U113" s="431"/>
      <c r="V113" s="431"/>
      <c r="W113" s="431"/>
      <c r="X113" s="431"/>
    </row>
    <row r="114" spans="1:24" s="429" customFormat="1" ht="28" x14ac:dyDescent="0.2">
      <c r="A114" s="458" t="s">
        <v>318</v>
      </c>
      <c r="B114" s="460" t="s">
        <v>98</v>
      </c>
      <c r="C114" s="67" t="s">
        <v>104</v>
      </c>
      <c r="D114" s="20"/>
      <c r="E114" s="20"/>
      <c r="F114" s="20"/>
      <c r="G114" s="20"/>
      <c r="H114" s="20"/>
      <c r="I114" s="12"/>
      <c r="J114" s="12"/>
      <c r="K114" s="12"/>
      <c r="L114" s="12"/>
      <c r="M114" s="12"/>
      <c r="N114" s="12"/>
      <c r="O114" s="12"/>
      <c r="P114" s="12"/>
      <c r="Q114" s="12"/>
      <c r="R114" s="12"/>
      <c r="S114" s="13"/>
      <c r="U114" s="431"/>
      <c r="V114" s="431"/>
      <c r="W114" s="431"/>
      <c r="X114" s="431"/>
    </row>
    <row r="115" spans="1:24" s="429" customFormat="1" x14ac:dyDescent="0.2">
      <c r="A115" s="474">
        <v>800000</v>
      </c>
      <c r="B115" s="459">
        <v>0.02</v>
      </c>
      <c r="C115" s="471">
        <v>0.01</v>
      </c>
      <c r="D115" s="472">
        <v>1.4999999999999999E-2</v>
      </c>
      <c r="E115" s="472">
        <v>0.03</v>
      </c>
      <c r="F115" s="472">
        <v>0.08</v>
      </c>
      <c r="G115" s="472">
        <v>0</v>
      </c>
      <c r="H115" s="472">
        <v>0</v>
      </c>
      <c r="I115" s="481"/>
      <c r="J115" s="481"/>
      <c r="K115" s="481"/>
      <c r="L115" s="481"/>
      <c r="M115" s="481"/>
      <c r="N115" s="481"/>
      <c r="O115" s="481"/>
      <c r="P115" s="481"/>
      <c r="Q115" s="481"/>
      <c r="R115" s="481"/>
      <c r="S115" s="13"/>
      <c r="U115" s="431"/>
      <c r="V115" s="431"/>
      <c r="W115" s="431"/>
      <c r="X115" s="431"/>
    </row>
    <row r="116" spans="1:24" s="429" customFormat="1" x14ac:dyDescent="0.2">
      <c r="A116" s="474">
        <v>4564656</v>
      </c>
      <c r="B116" s="459"/>
      <c r="C116" s="471">
        <v>7.0000000000000007E-2</v>
      </c>
      <c r="D116" s="472">
        <v>0.04</v>
      </c>
      <c r="E116" s="472">
        <v>2.3E-2</v>
      </c>
      <c r="F116" s="472">
        <v>0</v>
      </c>
      <c r="G116" s="472">
        <v>0</v>
      </c>
      <c r="H116" s="472">
        <v>0.02</v>
      </c>
      <c r="I116" s="481"/>
      <c r="J116" s="481"/>
      <c r="K116" s="481"/>
      <c r="L116" s="481"/>
      <c r="M116" s="481"/>
      <c r="N116" s="481"/>
      <c r="O116" s="481"/>
      <c r="P116" s="481"/>
      <c r="Q116" s="481"/>
      <c r="R116" s="481"/>
      <c r="S116" s="13"/>
      <c r="U116" s="431"/>
      <c r="V116" s="431"/>
      <c r="W116" s="431"/>
      <c r="X116" s="431"/>
    </row>
    <row r="117" spans="1:24" s="429" customFormat="1" x14ac:dyDescent="0.2">
      <c r="A117" s="474">
        <v>54563</v>
      </c>
      <c r="B117" s="459"/>
      <c r="C117" s="471">
        <v>0.02</v>
      </c>
      <c r="D117" s="472">
        <v>0</v>
      </c>
      <c r="E117" s="472">
        <v>0</v>
      </c>
      <c r="F117" s="472">
        <v>0</v>
      </c>
      <c r="G117" s="472">
        <v>0</v>
      </c>
      <c r="H117" s="472">
        <v>0</v>
      </c>
      <c r="I117" s="481"/>
      <c r="J117" s="481"/>
      <c r="K117" s="481"/>
      <c r="L117" s="481"/>
      <c r="M117" s="481"/>
      <c r="N117" s="481"/>
      <c r="O117" s="481"/>
      <c r="P117" s="481"/>
      <c r="Q117" s="481"/>
      <c r="R117" s="481"/>
      <c r="S117" s="13"/>
      <c r="U117" s="431"/>
      <c r="V117" s="431"/>
      <c r="W117" s="431"/>
      <c r="X117" s="431"/>
    </row>
    <row r="118" spans="1:24" s="429" customFormat="1" x14ac:dyDescent="0.2">
      <c r="A118" s="474">
        <v>87546</v>
      </c>
      <c r="B118" s="459"/>
      <c r="C118" s="471">
        <v>5.5E-2</v>
      </c>
      <c r="D118" s="472">
        <v>7.0000000000000007E-2</v>
      </c>
      <c r="E118" s="472">
        <v>0</v>
      </c>
      <c r="F118" s="472">
        <v>0</v>
      </c>
      <c r="G118" s="472">
        <v>0</v>
      </c>
      <c r="H118" s="472">
        <v>-0.02</v>
      </c>
      <c r="I118" s="481"/>
      <c r="J118" s="481"/>
      <c r="K118" s="481"/>
      <c r="L118" s="481"/>
      <c r="M118" s="481"/>
      <c r="N118" s="481"/>
      <c r="O118" s="481"/>
      <c r="P118" s="481"/>
      <c r="Q118" s="481"/>
      <c r="R118" s="481"/>
      <c r="S118" s="13"/>
      <c r="U118" s="431"/>
      <c r="V118" s="431"/>
      <c r="W118" s="431"/>
      <c r="X118" s="431"/>
    </row>
    <row r="119" spans="1:24" s="429" customFormat="1" x14ac:dyDescent="0.2">
      <c r="A119" s="474">
        <v>247</v>
      </c>
      <c r="B119" s="459"/>
      <c r="C119" s="471">
        <v>0</v>
      </c>
      <c r="D119" s="472">
        <v>0</v>
      </c>
      <c r="E119" s="472">
        <v>0</v>
      </c>
      <c r="F119" s="472">
        <v>0</v>
      </c>
      <c r="G119" s="472">
        <v>0</v>
      </c>
      <c r="H119" s="472">
        <v>-0.04</v>
      </c>
      <c r="I119" s="481"/>
      <c r="J119" s="481"/>
      <c r="K119" s="481"/>
      <c r="L119" s="481"/>
      <c r="M119" s="481"/>
      <c r="N119" s="481"/>
      <c r="O119" s="481"/>
      <c r="P119" s="481"/>
      <c r="Q119" s="481"/>
      <c r="R119" s="481"/>
      <c r="S119" s="13"/>
      <c r="U119" s="431"/>
      <c r="V119" s="431"/>
      <c r="W119" s="431"/>
      <c r="X119" s="431"/>
    </row>
    <row r="120" spans="1:24" s="429" customFormat="1" x14ac:dyDescent="0.2">
      <c r="A120" s="71" t="s">
        <v>107</v>
      </c>
      <c r="B120" s="68"/>
      <c r="C120" s="67" t="s">
        <v>106</v>
      </c>
      <c r="D120" s="20"/>
      <c r="E120" s="20"/>
      <c r="F120" s="20"/>
      <c r="G120" s="20"/>
      <c r="H120" s="20"/>
      <c r="I120" s="12"/>
      <c r="J120" s="12"/>
      <c r="K120" s="12"/>
      <c r="L120" s="12"/>
      <c r="M120" s="12"/>
      <c r="N120" s="12"/>
      <c r="O120" s="12"/>
      <c r="P120" s="12"/>
      <c r="Q120" s="12"/>
      <c r="R120" s="12"/>
      <c r="S120" s="13"/>
      <c r="U120" s="431"/>
      <c r="V120" s="431"/>
      <c r="W120" s="431"/>
      <c r="X120" s="431"/>
    </row>
    <row r="121" spans="1:24" s="429" customFormat="1" ht="15" customHeight="1" x14ac:dyDescent="0.2">
      <c r="A121" s="415"/>
      <c r="B121" s="416"/>
      <c r="C121" s="473">
        <v>0</v>
      </c>
      <c r="D121" s="473">
        <v>0</v>
      </c>
      <c r="E121" s="473">
        <v>0</v>
      </c>
      <c r="F121" s="473">
        <v>0</v>
      </c>
      <c r="G121" s="473">
        <v>0</v>
      </c>
      <c r="H121" s="473">
        <v>0</v>
      </c>
      <c r="I121" s="482"/>
      <c r="J121" s="482"/>
      <c r="K121" s="482"/>
      <c r="L121" s="482"/>
      <c r="M121" s="482"/>
      <c r="N121" s="482"/>
      <c r="O121" s="482"/>
      <c r="P121" s="482"/>
      <c r="Q121" s="482"/>
      <c r="R121" s="482"/>
      <c r="S121" s="13"/>
      <c r="U121" s="431"/>
      <c r="V121" s="431"/>
      <c r="W121" s="431"/>
      <c r="X121" s="431"/>
    </row>
    <row r="122" spans="1:24" s="429" customFormat="1" x14ac:dyDescent="0.2">
      <c r="A122" s="415"/>
      <c r="B122" s="416"/>
      <c r="C122" s="473">
        <v>0</v>
      </c>
      <c r="D122" s="473">
        <v>0</v>
      </c>
      <c r="E122" s="473">
        <v>0</v>
      </c>
      <c r="F122" s="473">
        <v>0</v>
      </c>
      <c r="G122" s="473">
        <v>0.01</v>
      </c>
      <c r="H122" s="473">
        <v>0</v>
      </c>
      <c r="I122" s="482"/>
      <c r="J122" s="482"/>
      <c r="K122" s="482"/>
      <c r="L122" s="482"/>
      <c r="M122" s="482"/>
      <c r="N122" s="482"/>
      <c r="O122" s="482"/>
      <c r="P122" s="482"/>
      <c r="Q122" s="482"/>
      <c r="R122" s="482"/>
      <c r="S122" s="13"/>
      <c r="U122" s="431"/>
      <c r="V122" s="431"/>
      <c r="W122" s="431"/>
      <c r="X122" s="431"/>
    </row>
    <row r="123" spans="1:24" s="429" customFormat="1" x14ac:dyDescent="0.2">
      <c r="A123" s="24" t="s">
        <v>108</v>
      </c>
      <c r="B123" s="12"/>
      <c r="C123" s="11"/>
      <c r="D123" s="12"/>
      <c r="E123" s="12"/>
      <c r="F123" s="12"/>
      <c r="G123" s="12"/>
      <c r="H123" s="12"/>
      <c r="I123" s="12"/>
      <c r="J123" s="12"/>
      <c r="K123" s="12"/>
      <c r="L123" s="12"/>
      <c r="M123" s="12"/>
      <c r="N123" s="12"/>
      <c r="O123" s="12"/>
      <c r="P123" s="12"/>
      <c r="Q123" s="12"/>
      <c r="R123" s="12"/>
      <c r="S123" s="13"/>
      <c r="U123" s="431"/>
      <c r="V123" s="431"/>
      <c r="W123" s="431"/>
      <c r="X123" s="431"/>
    </row>
    <row r="124" spans="1:24" s="429" customFormat="1" ht="36" customHeight="1" x14ac:dyDescent="0.2">
      <c r="A124" s="1171" t="s">
        <v>109</v>
      </c>
      <c r="B124" s="1172"/>
      <c r="C124" s="1172"/>
      <c r="D124" s="1173" t="s">
        <v>110</v>
      </c>
      <c r="E124" s="1173"/>
      <c r="F124" s="1155" t="s">
        <v>111</v>
      </c>
      <c r="G124" s="1156"/>
      <c r="H124" s="1157"/>
      <c r="I124" s="1155" t="s">
        <v>112</v>
      </c>
      <c r="J124" s="1157"/>
      <c r="K124" s="446" t="s">
        <v>113</v>
      </c>
      <c r="L124" s="393"/>
      <c r="M124" s="393"/>
      <c r="N124" s="393"/>
      <c r="O124" s="393"/>
      <c r="P124" s="393"/>
      <c r="Q124" s="393"/>
      <c r="R124" s="393"/>
      <c r="S124" s="13"/>
      <c r="U124" s="431"/>
      <c r="V124" s="431"/>
      <c r="W124" s="431"/>
      <c r="X124" s="431"/>
    </row>
    <row r="125" spans="1:24" s="429" customFormat="1" ht="16" x14ac:dyDescent="0.2">
      <c r="A125" s="1162" t="s">
        <v>319</v>
      </c>
      <c r="B125" s="1163"/>
      <c r="C125" s="1163"/>
      <c r="D125" s="1164">
        <v>123</v>
      </c>
      <c r="E125" s="1164"/>
      <c r="F125" s="1165">
        <v>5000</v>
      </c>
      <c r="G125" s="1166"/>
      <c r="H125" s="1167"/>
      <c r="I125" s="967">
        <v>12</v>
      </c>
      <c r="J125" s="968"/>
      <c r="K125" s="413"/>
      <c r="L125" s="393"/>
      <c r="M125" s="393"/>
      <c r="N125" s="393"/>
      <c r="O125" s="393"/>
      <c r="P125" s="393"/>
      <c r="Q125" s="393"/>
      <c r="R125" s="393"/>
      <c r="S125" s="13"/>
      <c r="U125" s="431"/>
      <c r="V125" s="431"/>
      <c r="W125" s="431"/>
      <c r="X125" s="431"/>
    </row>
    <row r="126" spans="1:24" s="429" customFormat="1" ht="16" x14ac:dyDescent="0.2">
      <c r="A126" s="982"/>
      <c r="B126" s="984"/>
      <c r="C126" s="984"/>
      <c r="D126" s="948"/>
      <c r="E126" s="948"/>
      <c r="F126" s="964"/>
      <c r="G126" s="965"/>
      <c r="H126" s="966"/>
      <c r="I126" s="967"/>
      <c r="J126" s="968"/>
      <c r="K126" s="414"/>
      <c r="L126" s="393"/>
      <c r="M126" s="393"/>
      <c r="N126" s="393"/>
      <c r="O126" s="393"/>
      <c r="P126" s="393"/>
      <c r="Q126" s="393"/>
      <c r="R126" s="393"/>
      <c r="S126" s="13"/>
      <c r="U126" s="431"/>
      <c r="V126" s="431"/>
      <c r="W126" s="431"/>
      <c r="X126" s="431"/>
    </row>
    <row r="127" spans="1:24" s="429" customFormat="1" ht="16" x14ac:dyDescent="0.2">
      <c r="A127" s="982"/>
      <c r="B127" s="984"/>
      <c r="C127" s="984"/>
      <c r="D127" s="948"/>
      <c r="E127" s="948"/>
      <c r="F127" s="964"/>
      <c r="G127" s="965"/>
      <c r="H127" s="966"/>
      <c r="I127" s="967"/>
      <c r="J127" s="968"/>
      <c r="K127" s="414"/>
      <c r="L127" s="393"/>
      <c r="M127" s="393"/>
      <c r="N127" s="393"/>
      <c r="O127" s="393"/>
      <c r="P127" s="393"/>
      <c r="Q127" s="393"/>
      <c r="R127" s="393"/>
      <c r="S127" s="13"/>
      <c r="U127" s="431"/>
      <c r="V127" s="431"/>
      <c r="W127" s="431"/>
      <c r="X127" s="431"/>
    </row>
    <row r="128" spans="1:24" s="429" customFormat="1" x14ac:dyDescent="0.2">
      <c r="A128" s="10"/>
      <c r="B128" s="12"/>
      <c r="C128" s="26" t="s">
        <v>114</v>
      </c>
      <c r="D128" s="12"/>
      <c r="E128" s="12"/>
      <c r="F128" s="12"/>
      <c r="G128" s="12"/>
      <c r="H128" s="12"/>
      <c r="I128" s="12"/>
      <c r="J128" s="12"/>
      <c r="K128" s="12"/>
      <c r="L128" s="12"/>
      <c r="M128" s="12"/>
      <c r="N128" s="12"/>
      <c r="O128" s="12"/>
      <c r="P128" s="12"/>
      <c r="Q128" s="12"/>
      <c r="R128" s="12"/>
      <c r="S128" s="13"/>
      <c r="U128" s="431"/>
      <c r="V128" s="431"/>
      <c r="W128" s="431"/>
      <c r="X128" s="431"/>
    </row>
    <row r="129" spans="1:24" s="429" customFormat="1" ht="32" x14ac:dyDescent="0.2">
      <c r="A129" s="69" t="s">
        <v>115</v>
      </c>
      <c r="B129" s="70" t="s">
        <v>116</v>
      </c>
      <c r="C129" s="48" t="s">
        <v>31</v>
      </c>
      <c r="D129" s="48" t="s">
        <v>32</v>
      </c>
      <c r="E129" s="48" t="s">
        <v>33</v>
      </c>
      <c r="F129" s="48" t="s">
        <v>34</v>
      </c>
      <c r="G129" s="48" t="s">
        <v>35</v>
      </c>
      <c r="H129" s="48" t="s">
        <v>36</v>
      </c>
      <c r="I129" s="483"/>
      <c r="J129" s="483"/>
      <c r="K129" s="483"/>
      <c r="L129" s="483"/>
      <c r="M129" s="483"/>
      <c r="N129" s="483"/>
      <c r="O129" s="483"/>
      <c r="P129" s="483"/>
      <c r="Q129" s="483"/>
      <c r="R129" s="483"/>
      <c r="S129" s="13"/>
      <c r="U129" s="431"/>
      <c r="V129" s="431"/>
      <c r="W129" s="431"/>
      <c r="X129" s="431"/>
    </row>
    <row r="130" spans="1:24" s="429" customFormat="1" ht="21.75" customHeight="1" x14ac:dyDescent="0.2">
      <c r="A130" s="412" t="s">
        <v>320</v>
      </c>
      <c r="B130" s="411">
        <v>5236</v>
      </c>
      <c r="C130" s="411"/>
      <c r="D130" s="411"/>
      <c r="E130" s="411"/>
      <c r="F130" s="411"/>
      <c r="G130" s="411"/>
      <c r="H130" s="411"/>
      <c r="I130" s="484"/>
      <c r="J130" s="484"/>
      <c r="K130" s="484"/>
      <c r="L130" s="484"/>
      <c r="M130" s="484"/>
      <c r="N130" s="484"/>
      <c r="O130" s="484"/>
      <c r="P130" s="484"/>
      <c r="Q130" s="484"/>
      <c r="R130" s="484"/>
      <c r="S130" s="13"/>
      <c r="U130" s="431"/>
      <c r="V130" s="431"/>
      <c r="W130" s="431"/>
      <c r="X130" s="431"/>
    </row>
    <row r="131" spans="1:24" s="429" customFormat="1" ht="21.75" customHeight="1" x14ac:dyDescent="0.2">
      <c r="A131" s="412" t="s">
        <v>320</v>
      </c>
      <c r="B131" s="411"/>
      <c r="C131" s="411"/>
      <c r="D131" s="411"/>
      <c r="E131" s="411"/>
      <c r="F131" s="411"/>
      <c r="G131" s="411"/>
      <c r="H131" s="411"/>
      <c r="I131" s="484"/>
      <c r="J131" s="484"/>
      <c r="K131" s="484"/>
      <c r="L131" s="484"/>
      <c r="M131" s="484"/>
      <c r="N131" s="484"/>
      <c r="O131" s="484"/>
      <c r="P131" s="484"/>
      <c r="Q131" s="484"/>
      <c r="R131" s="484"/>
      <c r="S131" s="13"/>
      <c r="U131" s="431"/>
      <c r="V131" s="431"/>
      <c r="W131" s="431"/>
      <c r="X131" s="431"/>
    </row>
    <row r="132" spans="1:24" s="429" customFormat="1" ht="21.75" customHeight="1" thickBot="1" x14ac:dyDescent="0.25">
      <c r="A132" s="412" t="s">
        <v>320</v>
      </c>
      <c r="B132" s="428"/>
      <c r="C132" s="428"/>
      <c r="D132" s="428"/>
      <c r="E132" s="428"/>
      <c r="F132" s="428"/>
      <c r="G132" s="428"/>
      <c r="H132" s="428"/>
      <c r="I132" s="484"/>
      <c r="J132" s="484"/>
      <c r="K132" s="484"/>
      <c r="L132" s="484"/>
      <c r="M132" s="484"/>
      <c r="N132" s="484"/>
      <c r="O132" s="484"/>
      <c r="P132" s="484"/>
      <c r="Q132" s="484"/>
      <c r="R132" s="484"/>
      <c r="S132" s="13"/>
      <c r="U132" s="431"/>
      <c r="V132" s="431"/>
      <c r="W132" s="431"/>
      <c r="X132" s="431"/>
    </row>
    <row r="133" spans="1:24" s="429" customFormat="1" ht="21.75" customHeight="1" thickBot="1" x14ac:dyDescent="0.25">
      <c r="A133" s="445" t="s">
        <v>117</v>
      </c>
      <c r="B133" s="1152" t="s">
        <v>321</v>
      </c>
      <c r="C133" s="1153"/>
      <c r="D133" s="1153"/>
      <c r="E133" s="1153"/>
      <c r="F133" s="1153"/>
      <c r="G133" s="1153"/>
      <c r="H133" s="1153"/>
      <c r="I133" s="1153"/>
      <c r="J133" s="1153"/>
      <c r="K133" s="1153"/>
      <c r="L133" s="1153"/>
      <c r="M133" s="1153"/>
      <c r="N133" s="1153"/>
      <c r="O133" s="1153"/>
      <c r="P133" s="1153"/>
      <c r="Q133" s="1153"/>
      <c r="R133" s="1154"/>
      <c r="S133" s="13"/>
      <c r="U133" s="431"/>
      <c r="V133" s="431"/>
      <c r="W133" s="431"/>
      <c r="X133" s="431"/>
    </row>
    <row r="134" spans="1:24" s="429" customFormat="1" ht="16" thickBot="1" x14ac:dyDescent="0.25">
      <c r="A134" s="2"/>
      <c r="B134" s="4"/>
      <c r="C134" s="3"/>
      <c r="D134" s="4"/>
      <c r="E134" s="4"/>
      <c r="F134" s="4"/>
      <c r="G134" s="4"/>
      <c r="H134" s="4"/>
      <c r="I134" s="4"/>
      <c r="J134" s="4"/>
      <c r="K134" s="4"/>
      <c r="L134" s="4"/>
      <c r="M134" s="4"/>
      <c r="N134" s="4"/>
      <c r="O134" s="4"/>
      <c r="P134" s="4"/>
      <c r="Q134" s="4"/>
      <c r="R134" s="4"/>
      <c r="S134" s="5"/>
      <c r="U134" s="431"/>
      <c r="V134" s="431"/>
      <c r="W134" s="431"/>
      <c r="X134" s="431"/>
    </row>
    <row r="135" spans="1:24" s="429" customFormat="1" x14ac:dyDescent="0.2">
      <c r="A135"/>
      <c r="B135"/>
      <c r="C135" s="1"/>
      <c r="D135"/>
      <c r="E135"/>
      <c r="F135"/>
      <c r="G135"/>
      <c r="H135"/>
      <c r="I135"/>
      <c r="J135"/>
      <c r="K135"/>
      <c r="L135"/>
      <c r="M135"/>
      <c r="N135"/>
      <c r="O135"/>
      <c r="P135"/>
      <c r="Q135"/>
      <c r="R135"/>
      <c r="S135"/>
      <c r="U135" s="431"/>
      <c r="V135" s="431"/>
      <c r="W135" s="431"/>
      <c r="X135" s="431"/>
    </row>
  </sheetData>
  <sheetProtection selectLockedCells="1"/>
  <mergeCells count="82">
    <mergeCell ref="H25:O29"/>
    <mergeCell ref="B3:G3"/>
    <mergeCell ref="B4:G4"/>
    <mergeCell ref="B5:G5"/>
    <mergeCell ref="B6:G6"/>
    <mergeCell ref="B7:G7"/>
    <mergeCell ref="A44:B44"/>
    <mergeCell ref="C40:H40"/>
    <mergeCell ref="C42:H43"/>
    <mergeCell ref="A31:A32"/>
    <mergeCell ref="B31:B32"/>
    <mergeCell ref="D31:D32"/>
    <mergeCell ref="F31:F32"/>
    <mergeCell ref="H31:H32"/>
    <mergeCell ref="A33:B35"/>
    <mergeCell ref="C34:R35"/>
    <mergeCell ref="J31:J32"/>
    <mergeCell ref="A36:B38"/>
    <mergeCell ref="C37:R38"/>
    <mergeCell ref="A39:B41"/>
    <mergeCell ref="A42:A43"/>
    <mergeCell ref="B42:B43"/>
    <mergeCell ref="A50:A52"/>
    <mergeCell ref="B50:R50"/>
    <mergeCell ref="B51:R52"/>
    <mergeCell ref="A71:B73"/>
    <mergeCell ref="C72:R73"/>
    <mergeCell ref="A53:A55"/>
    <mergeCell ref="C53:L53"/>
    <mergeCell ref="B54:B55"/>
    <mergeCell ref="C54:R55"/>
    <mergeCell ref="A62:A64"/>
    <mergeCell ref="A82:B84"/>
    <mergeCell ref="C83:R84"/>
    <mergeCell ref="A85:B87"/>
    <mergeCell ref="B63:B64"/>
    <mergeCell ref="C63:R64"/>
    <mergeCell ref="A65:A67"/>
    <mergeCell ref="B66:B67"/>
    <mergeCell ref="C66:R67"/>
    <mergeCell ref="A68:B70"/>
    <mergeCell ref="C69:R70"/>
    <mergeCell ref="A74:B79"/>
    <mergeCell ref="G75:H75"/>
    <mergeCell ref="I75:K75"/>
    <mergeCell ref="G79:H79"/>
    <mergeCell ref="I79:K79"/>
    <mergeCell ref="C86:R87"/>
    <mergeCell ref="A88:B90"/>
    <mergeCell ref="C89:R90"/>
    <mergeCell ref="A91:B93"/>
    <mergeCell ref="C96:L96"/>
    <mergeCell ref="A100:B101"/>
    <mergeCell ref="C100:R101"/>
    <mergeCell ref="C97:R98"/>
    <mergeCell ref="C94:H95"/>
    <mergeCell ref="A96:B98"/>
    <mergeCell ref="A94:A95"/>
    <mergeCell ref="B94:B95"/>
    <mergeCell ref="A102:B104"/>
    <mergeCell ref="I125:J125"/>
    <mergeCell ref="A126:C126"/>
    <mergeCell ref="D126:E126"/>
    <mergeCell ref="F126:H126"/>
    <mergeCell ref="I126:J126"/>
    <mergeCell ref="A125:C125"/>
    <mergeCell ref="D125:E125"/>
    <mergeCell ref="F125:H125"/>
    <mergeCell ref="A105:B107"/>
    <mergeCell ref="A109:B110"/>
    <mergeCell ref="C109:R110"/>
    <mergeCell ref="A111:B112"/>
    <mergeCell ref="C111:R112"/>
    <mergeCell ref="A124:C124"/>
    <mergeCell ref="D124:E124"/>
    <mergeCell ref="B133:R133"/>
    <mergeCell ref="F124:H124"/>
    <mergeCell ref="I124:J124"/>
    <mergeCell ref="A127:C127"/>
    <mergeCell ref="D127:E127"/>
    <mergeCell ref="F127:H127"/>
    <mergeCell ref="I127:J127"/>
  </mergeCells>
  <dataValidations count="5">
    <dataValidation type="list" allowBlank="1" showInputMessage="1" showErrorMessage="1" sqref="D27:D28" xr:uid="{00000000-0002-0000-0400-000000000000}">
      <formula1>"1,2,2,3,4,5,6,7,8,9,10,11"</formula1>
    </dataValidation>
    <dataValidation type="list" allowBlank="1" showInputMessage="1" showErrorMessage="1" sqref="C27:C28" xr:uid="{00000000-0002-0000-0400-000001000000}">
      <formula1>"SI,NO"</formula1>
    </dataValidation>
    <dataValidation type="list" allowBlank="1" showInputMessage="1" showErrorMessage="1" sqref="B42:B43 B54:B55 B63:B64 B66:B67 B94:B95" xr:uid="{00000000-0002-0000-0400-000002000000}">
      <formula1>"Opción Crecimiento,Opción Disminución"</formula1>
    </dataValidation>
    <dataValidation type="list" allowBlank="1" showInputMessage="1" showErrorMessage="1" sqref="C40 I40:R40" xr:uid="{00000000-0002-0000-0400-000003000000}">
      <formula1>"Anotar el % de crecimiento en cada año,Anotar el % de disminución en cada año"</formula1>
    </dataValidation>
    <dataValidation type="list" allowBlank="1" showInputMessage="1" showErrorMessage="1" sqref="F27:F28" xr:uid="{00000000-0002-0000-0400-000004000000}">
      <formula1>"Quetzales,Dolares"</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A410"/>
  <sheetViews>
    <sheetView showGridLines="0" topLeftCell="F1" zoomScaleNormal="100" workbookViewId="0">
      <selection activeCell="M214" sqref="M214"/>
    </sheetView>
  </sheetViews>
  <sheetFormatPr baseColWidth="10" defaultColWidth="11.5" defaultRowHeight="15" x14ac:dyDescent="0.2"/>
  <cols>
    <col min="1" max="1" width="3.83203125" style="239" customWidth="1"/>
    <col min="2" max="3" width="3.6640625" style="239" customWidth="1"/>
    <col min="4" max="4" width="15" style="255" customWidth="1"/>
    <col min="5" max="5" width="13.1640625" style="255" customWidth="1"/>
    <col min="6" max="9" width="11" style="255" customWidth="1"/>
    <col min="10" max="10" width="9.6640625" style="239" customWidth="1"/>
    <col min="11" max="12" width="11" style="239" customWidth="1"/>
    <col min="13" max="21" width="11.5" style="239" customWidth="1"/>
    <col min="22" max="22" width="4.83203125" style="239" customWidth="1"/>
    <col min="23" max="24" width="3.6640625" style="239" customWidth="1"/>
    <col min="25" max="16384" width="11.5" style="239"/>
  </cols>
  <sheetData>
    <row r="1" spans="1:24" x14ac:dyDescent="0.2">
      <c r="B1" s="240"/>
      <c r="C1" s="240"/>
      <c r="D1" s="240"/>
      <c r="E1" s="240"/>
      <c r="F1" s="240"/>
      <c r="G1" s="240"/>
      <c r="H1" s="240"/>
      <c r="I1" s="240"/>
      <c r="J1" s="240"/>
      <c r="K1" s="240"/>
      <c r="L1" s="240"/>
      <c r="M1" s="240"/>
      <c r="N1" s="240"/>
      <c r="O1" s="240"/>
      <c r="P1" s="240"/>
      <c r="Q1" s="240"/>
      <c r="R1" s="240"/>
      <c r="S1" s="240"/>
      <c r="T1" s="240"/>
      <c r="U1" s="240"/>
      <c r="V1" s="240"/>
    </row>
    <row r="2" spans="1:24" ht="28.5" customHeight="1" thickBot="1" x14ac:dyDescent="0.25">
      <c r="C2" s="1383" t="s">
        <v>206</v>
      </c>
      <c r="D2" s="1383"/>
      <c r="E2" s="1383"/>
      <c r="F2" s="1383"/>
      <c r="G2" s="1383"/>
      <c r="H2" s="1383"/>
      <c r="I2" s="1383"/>
      <c r="J2" s="1383"/>
      <c r="K2" s="1383"/>
      <c r="L2" s="1383"/>
      <c r="M2" s="1383"/>
      <c r="N2" s="1383"/>
      <c r="O2" s="1383"/>
      <c r="P2" s="1383"/>
      <c r="Q2" s="1383"/>
      <c r="R2" s="1383"/>
      <c r="S2" s="1383"/>
      <c r="T2" s="1383"/>
      <c r="U2" s="1383"/>
      <c r="V2" s="1383"/>
    </row>
    <row r="3" spans="1:24" ht="50.25" customHeight="1" thickBot="1" x14ac:dyDescent="0.25">
      <c r="C3" s="1384" t="s">
        <v>207</v>
      </c>
      <c r="D3" s="1384"/>
      <c r="E3" s="1384"/>
      <c r="F3" s="1384"/>
      <c r="G3" s="1384"/>
      <c r="H3" s="1384"/>
      <c r="I3" s="1384"/>
      <c r="J3" s="1384"/>
      <c r="K3" s="1384"/>
      <c r="L3" s="1384"/>
      <c r="M3" s="1384"/>
      <c r="N3" s="1384"/>
      <c r="O3" s="1384"/>
      <c r="P3" s="1384"/>
      <c r="Q3" s="1384"/>
      <c r="R3" s="1384"/>
      <c r="S3" s="1384"/>
      <c r="T3" s="1384"/>
      <c r="U3" s="1384"/>
      <c r="V3" s="1384"/>
    </row>
    <row r="4" spans="1:24" s="241" customFormat="1" ht="24" customHeight="1" x14ac:dyDescent="0.2">
      <c r="C4" s="242" t="s">
        <v>208</v>
      </c>
      <c r="D4" s="1385" t="s">
        <v>209</v>
      </c>
      <c r="E4" s="1385"/>
      <c r="F4" s="1385"/>
      <c r="G4" s="1385"/>
      <c r="H4" s="1385"/>
      <c r="I4" s="1385"/>
      <c r="J4" s="1385"/>
      <c r="K4" s="1385"/>
      <c r="L4" s="1385"/>
      <c r="M4" s="1385"/>
      <c r="N4" s="1385"/>
      <c r="O4" s="1385"/>
      <c r="P4" s="1385"/>
      <c r="Q4" s="1385"/>
      <c r="R4" s="1385"/>
      <c r="S4" s="1385"/>
      <c r="T4" s="1385"/>
      <c r="U4" s="1385"/>
      <c r="V4" s="1385"/>
    </row>
    <row r="5" spans="1:24" s="241" customFormat="1" ht="45" customHeight="1" x14ac:dyDescent="0.2">
      <c r="C5" s="243" t="s">
        <v>210</v>
      </c>
      <c r="D5" s="1382" t="s">
        <v>211</v>
      </c>
      <c r="E5" s="1382"/>
      <c r="F5" s="1382"/>
      <c r="G5" s="1382"/>
      <c r="H5" s="1382"/>
      <c r="I5" s="1382"/>
      <c r="J5" s="1382"/>
      <c r="K5" s="1382"/>
      <c r="L5" s="1382"/>
      <c r="M5" s="1382"/>
      <c r="N5" s="1382"/>
      <c r="O5" s="1382"/>
      <c r="P5" s="1382"/>
      <c r="Q5" s="1382"/>
      <c r="R5" s="1382"/>
      <c r="S5" s="1382"/>
      <c r="T5" s="1382"/>
      <c r="U5" s="1382"/>
      <c r="V5" s="1382"/>
    </row>
    <row r="6" spans="1:24" s="241" customFormat="1" ht="19.5" customHeight="1" x14ac:dyDescent="0.2">
      <c r="C6" s="243" t="s">
        <v>212</v>
      </c>
      <c r="D6" s="1382" t="s">
        <v>213</v>
      </c>
      <c r="E6" s="1382"/>
      <c r="F6" s="1382"/>
      <c r="G6" s="1382"/>
      <c r="H6" s="1382"/>
      <c r="I6" s="1382"/>
      <c r="J6" s="1382"/>
      <c r="K6" s="1382"/>
      <c r="L6" s="1382"/>
      <c r="M6" s="1382"/>
      <c r="N6" s="1382"/>
      <c r="O6" s="1382"/>
      <c r="P6" s="1382"/>
      <c r="Q6" s="1382"/>
      <c r="R6" s="1382"/>
      <c r="S6" s="1382"/>
      <c r="T6" s="1382"/>
      <c r="U6" s="1382"/>
      <c r="V6" s="1382"/>
    </row>
    <row r="7" spans="1:24" s="241" customFormat="1" ht="45" customHeight="1" x14ac:dyDescent="0.2">
      <c r="C7" s="243" t="s">
        <v>214</v>
      </c>
      <c r="D7" s="1382" t="s">
        <v>215</v>
      </c>
      <c r="E7" s="1382"/>
      <c r="F7" s="1382"/>
      <c r="G7" s="1382"/>
      <c r="H7" s="1382"/>
      <c r="I7" s="1382"/>
      <c r="J7" s="1382"/>
      <c r="K7" s="1382"/>
      <c r="L7" s="1382"/>
      <c r="M7" s="1382"/>
      <c r="N7" s="1382"/>
      <c r="O7" s="1382"/>
      <c r="P7" s="1382"/>
      <c r="Q7" s="1382"/>
      <c r="R7" s="1382"/>
      <c r="S7" s="1382"/>
      <c r="T7" s="1382"/>
      <c r="U7" s="1382"/>
      <c r="V7" s="1382"/>
    </row>
    <row r="8" spans="1:24" s="241" customFormat="1" ht="50.25" customHeight="1" thickBot="1" x14ac:dyDescent="0.25">
      <c r="C8" s="244" t="s">
        <v>216</v>
      </c>
      <c r="D8" s="1358" t="s">
        <v>217</v>
      </c>
      <c r="E8" s="1358"/>
      <c r="F8" s="1358"/>
      <c r="G8" s="1358"/>
      <c r="H8" s="1358"/>
      <c r="I8" s="1358"/>
      <c r="J8" s="1358"/>
      <c r="K8" s="1358"/>
      <c r="L8" s="1358"/>
      <c r="M8" s="1358"/>
      <c r="N8" s="1358"/>
      <c r="O8" s="1358"/>
      <c r="P8" s="1358"/>
      <c r="Q8" s="1358"/>
      <c r="R8" s="1358"/>
      <c r="S8" s="1358"/>
      <c r="T8" s="1358"/>
      <c r="U8" s="1358"/>
      <c r="V8" s="1358"/>
    </row>
    <row r="9" spans="1:24" s="245" customFormat="1" ht="16" x14ac:dyDescent="0.2">
      <c r="D9" s="246"/>
      <c r="E9" s="247"/>
      <c r="F9" s="247"/>
      <c r="G9" s="247"/>
      <c r="H9" s="247"/>
      <c r="I9" s="247"/>
    </row>
    <row r="10" spans="1:24" s="245" customFormat="1" ht="16" x14ac:dyDescent="0.2">
      <c r="D10" s="246"/>
      <c r="E10" s="247"/>
      <c r="F10" s="247"/>
      <c r="G10" s="247"/>
      <c r="H10" s="247"/>
      <c r="I10" s="247"/>
    </row>
    <row r="11" spans="1:24" ht="38.25" customHeight="1" x14ac:dyDescent="0.2">
      <c r="B11" s="248"/>
      <c r="C11" s="248"/>
      <c r="D11" s="1333" t="s">
        <v>218</v>
      </c>
      <c r="E11" s="1333"/>
      <c r="F11" s="1333"/>
      <c r="G11" s="1333"/>
      <c r="H11" s="1333"/>
      <c r="I11" s="1333"/>
      <c r="J11" s="1333"/>
      <c r="K11" s="1333"/>
      <c r="L11" s="1333"/>
      <c r="M11" s="1333"/>
      <c r="N11" s="1333"/>
      <c r="O11" s="1333"/>
      <c r="P11" s="249"/>
      <c r="Q11" s="249"/>
      <c r="R11" s="249"/>
      <c r="S11" s="249"/>
      <c r="T11" s="249"/>
      <c r="U11" s="249"/>
      <c r="V11" s="248"/>
      <c r="W11" s="248"/>
    </row>
    <row r="12" spans="1:24" s="250" customFormat="1" ht="16.5" customHeight="1" x14ac:dyDescent="0.2">
      <c r="D12" s="251"/>
      <c r="E12" s="251"/>
      <c r="F12" s="251"/>
      <c r="G12" s="251"/>
      <c r="H12" s="251"/>
      <c r="I12" s="251"/>
      <c r="J12" s="251"/>
      <c r="K12" s="251"/>
      <c r="L12" s="251"/>
      <c r="M12" s="251"/>
      <c r="N12" s="251"/>
      <c r="O12" s="251"/>
      <c r="P12" s="251"/>
      <c r="Q12" s="251"/>
      <c r="R12" s="251"/>
      <c r="S12" s="251"/>
      <c r="T12" s="251"/>
      <c r="U12" s="251"/>
    </row>
    <row r="13" spans="1:24" ht="24" x14ac:dyDescent="0.2">
      <c r="A13" s="250"/>
      <c r="B13" s="252"/>
      <c r="C13" s="1313" t="s">
        <v>62</v>
      </c>
      <c r="D13" s="1313"/>
      <c r="E13" s="1313"/>
      <c r="F13" s="1313"/>
      <c r="G13" s="1313"/>
      <c r="H13" s="1313"/>
      <c r="I13" s="1313"/>
      <c r="J13" s="1313"/>
      <c r="K13" s="1313"/>
      <c r="L13" s="1313"/>
      <c r="M13" s="1313"/>
      <c r="N13" s="1313"/>
      <c r="O13" s="1313"/>
      <c r="P13" s="253"/>
      <c r="Q13" s="253"/>
      <c r="R13" s="253"/>
      <c r="S13" s="253"/>
      <c r="T13" s="253"/>
      <c r="U13" s="253"/>
      <c r="V13" s="252"/>
      <c r="W13" s="252"/>
      <c r="X13" s="250"/>
    </row>
    <row r="14" spans="1:24" ht="16.5" customHeight="1" thickBot="1" x14ac:dyDescent="0.25">
      <c r="D14" s="254"/>
    </row>
    <row r="15" spans="1:24" s="245" customFormat="1" ht="30" customHeight="1" thickTop="1" x14ac:dyDescent="0.2">
      <c r="B15" s="256"/>
      <c r="C15" s="257">
        <v>1</v>
      </c>
      <c r="D15" s="258" t="s">
        <v>219</v>
      </c>
      <c r="E15" s="257"/>
      <c r="F15" s="257"/>
      <c r="G15" s="257"/>
      <c r="H15" s="257"/>
      <c r="I15" s="259"/>
      <c r="J15" s="259"/>
      <c r="K15" s="259"/>
      <c r="L15" s="260"/>
      <c r="M15" s="260"/>
      <c r="N15" s="260"/>
      <c r="O15" s="260"/>
      <c r="P15" s="260"/>
      <c r="Q15" s="260"/>
      <c r="R15" s="260"/>
      <c r="S15" s="260"/>
      <c r="T15" s="260"/>
      <c r="U15" s="260"/>
      <c r="V15" s="261"/>
      <c r="W15" s="262"/>
    </row>
    <row r="16" spans="1:24" s="245" customFormat="1" ht="16" x14ac:dyDescent="0.2">
      <c r="B16" s="263"/>
      <c r="C16" s="264"/>
      <c r="D16" s="265" t="s">
        <v>220</v>
      </c>
      <c r="E16" s="266"/>
      <c r="F16" s="266"/>
      <c r="G16" s="266"/>
      <c r="H16" s="266"/>
      <c r="I16" s="267"/>
      <c r="J16" s="268"/>
      <c r="K16" s="268"/>
      <c r="L16" s="268"/>
      <c r="M16" s="268"/>
      <c r="N16" s="268"/>
      <c r="O16" s="268"/>
      <c r="P16" s="268"/>
      <c r="Q16" s="268"/>
      <c r="R16" s="268"/>
      <c r="S16" s="268"/>
      <c r="T16" s="268"/>
      <c r="U16" s="268"/>
      <c r="V16" s="268"/>
      <c r="W16" s="269"/>
    </row>
    <row r="17" spans="2:23" s="245" customFormat="1" ht="17" x14ac:dyDescent="0.2">
      <c r="B17" s="263"/>
      <c r="C17" s="264"/>
      <c r="D17" s="270" t="s">
        <v>221</v>
      </c>
      <c r="E17" s="270" t="s">
        <v>31</v>
      </c>
      <c r="F17" s="270" t="s">
        <v>32</v>
      </c>
      <c r="G17" s="270" t="s">
        <v>33</v>
      </c>
      <c r="H17" s="270" t="s">
        <v>34</v>
      </c>
      <c r="I17" s="270" t="s">
        <v>35</v>
      </c>
      <c r="J17" s="270" t="s">
        <v>36</v>
      </c>
      <c r="K17" s="268"/>
      <c r="L17" s="268"/>
      <c r="M17" s="268"/>
      <c r="N17" s="268"/>
      <c r="O17" s="268"/>
      <c r="P17" s="268"/>
      <c r="Q17" s="268"/>
      <c r="R17" s="268"/>
      <c r="S17" s="268"/>
      <c r="T17" s="268"/>
      <c r="U17" s="268"/>
      <c r="V17" s="268"/>
      <c r="W17" s="269"/>
    </row>
    <row r="18" spans="2:23" s="245" customFormat="1" ht="23.25" customHeight="1" x14ac:dyDescent="0.2">
      <c r="B18" s="263"/>
      <c r="C18" s="264"/>
      <c r="D18" s="451">
        <f>IF('DATOS (2)'!C14&lt;&gt;"",'DATOS (2)'!C14,"")</f>
        <v>1490955</v>
      </c>
      <c r="E18" s="271">
        <f>IF('DATOS (2)'!C41&gt;0%,'DATOS (2)'!C41,"")</f>
        <v>0.03</v>
      </c>
      <c r="F18" s="271">
        <f>IF('DATOS (2)'!D41&gt;0%,'DATOS (2)'!D41,"")</f>
        <v>0.01</v>
      </c>
      <c r="G18" s="271">
        <f>IF('DATOS (2)'!E41&gt;0%,'DATOS (2)'!E41,"")</f>
        <v>0.02</v>
      </c>
      <c r="H18" s="271">
        <f>IF('DATOS (2)'!F41&gt;0%,'DATOS (2)'!F41,"")</f>
        <v>0.04</v>
      </c>
      <c r="I18" s="271">
        <f>IF('DATOS (2)'!G41&gt;0%,'DATOS (2)'!G41,"")</f>
        <v>0.05</v>
      </c>
      <c r="J18" s="271">
        <f>IF('DATOS (2)'!H41&gt;0%,'DATOS (2)'!H41,"")</f>
        <v>0.06</v>
      </c>
      <c r="K18" s="268"/>
      <c r="L18" s="268"/>
      <c r="M18" s="268"/>
      <c r="N18" s="268"/>
      <c r="O18" s="268"/>
      <c r="P18" s="268"/>
      <c r="Q18" s="268"/>
      <c r="R18" s="268"/>
      <c r="S18" s="268"/>
      <c r="T18" s="268"/>
      <c r="U18" s="268"/>
      <c r="V18" s="268"/>
      <c r="W18" s="269"/>
    </row>
    <row r="19" spans="2:23" s="245" customFormat="1" ht="11.25" customHeight="1" thickBot="1" x14ac:dyDescent="0.25">
      <c r="B19" s="272"/>
      <c r="C19" s="273"/>
      <c r="D19" s="274"/>
      <c r="E19" s="275"/>
      <c r="F19" s="275"/>
      <c r="G19" s="275"/>
      <c r="H19" s="275"/>
      <c r="I19" s="276"/>
      <c r="J19" s="277"/>
      <c r="K19" s="277"/>
      <c r="L19" s="277"/>
      <c r="M19" s="277"/>
      <c r="N19" s="277"/>
      <c r="O19" s="277"/>
      <c r="P19" s="277"/>
      <c r="Q19" s="277"/>
      <c r="R19" s="277"/>
      <c r="S19" s="277"/>
      <c r="T19" s="277"/>
      <c r="U19" s="277"/>
      <c r="V19" s="277"/>
      <c r="W19" s="278"/>
    </row>
    <row r="20" spans="2:23" s="245" customFormat="1" ht="28.5" customHeight="1" thickTop="1" x14ac:dyDescent="0.25">
      <c r="B20" s="279"/>
      <c r="C20" s="280">
        <v>2</v>
      </c>
      <c r="D20" s="258" t="s">
        <v>223</v>
      </c>
      <c r="E20" s="280"/>
      <c r="F20" s="280"/>
      <c r="G20" s="257"/>
      <c r="H20" s="257"/>
      <c r="I20" s="259"/>
      <c r="J20" s="259"/>
      <c r="K20" s="259"/>
      <c r="L20" s="260"/>
      <c r="M20" s="260"/>
      <c r="N20" s="260"/>
      <c r="O20" s="260"/>
      <c r="P20" s="260"/>
      <c r="Q20" s="260"/>
      <c r="R20" s="260"/>
      <c r="S20" s="260"/>
      <c r="T20" s="260"/>
      <c r="U20" s="260"/>
      <c r="V20" s="261"/>
      <c r="W20" s="262"/>
    </row>
    <row r="21" spans="2:23" s="245" customFormat="1" ht="10.5" customHeight="1" thickBot="1" x14ac:dyDescent="0.25">
      <c r="B21" s="263"/>
      <c r="C21" s="264"/>
      <c r="D21" s="267"/>
      <c r="E21" s="266"/>
      <c r="F21" s="266"/>
      <c r="G21" s="266"/>
      <c r="H21" s="266"/>
      <c r="I21" s="267"/>
      <c r="J21" s="268"/>
      <c r="K21" s="268"/>
      <c r="L21" s="268"/>
      <c r="M21" s="268"/>
      <c r="N21" s="268"/>
      <c r="O21" s="268"/>
      <c r="P21" s="268"/>
      <c r="Q21" s="268"/>
      <c r="R21" s="268"/>
      <c r="S21" s="268"/>
      <c r="T21" s="268"/>
      <c r="U21" s="268"/>
      <c r="V21" s="268"/>
      <c r="W21" s="269"/>
    </row>
    <row r="22" spans="2:23" s="245" customFormat="1" ht="18" thickBot="1" x14ac:dyDescent="0.25">
      <c r="B22" s="263"/>
      <c r="C22" s="281" t="s">
        <v>224</v>
      </c>
      <c r="D22" s="282" t="s">
        <v>225</v>
      </c>
      <c r="E22" s="283"/>
      <c r="F22" s="283"/>
      <c r="G22" s="283"/>
      <c r="H22" s="283"/>
      <c r="I22" s="282"/>
      <c r="J22" s="268"/>
      <c r="K22" s="268"/>
      <c r="L22" s="268"/>
      <c r="M22" s="268"/>
      <c r="N22" s="268"/>
      <c r="O22" s="268"/>
      <c r="P22" s="268"/>
      <c r="Q22" s="268"/>
      <c r="R22" s="268"/>
      <c r="S22" s="268"/>
      <c r="T22" s="268"/>
      <c r="U22" s="268"/>
      <c r="V22" s="268"/>
      <c r="W22" s="269"/>
    </row>
    <row r="23" spans="2:23" s="245" customFormat="1" ht="23.25" customHeight="1" thickBot="1" x14ac:dyDescent="0.25">
      <c r="B23" s="263"/>
      <c r="C23" s="264"/>
      <c r="D23" s="284" t="s">
        <v>226</v>
      </c>
      <c r="E23" s="285"/>
      <c r="F23" s="285"/>
      <c r="G23" s="285"/>
      <c r="H23" s="285"/>
      <c r="I23" s="286"/>
      <c r="J23" s="287" t="s">
        <v>227</v>
      </c>
      <c r="K23" s="288"/>
      <c r="L23" s="288"/>
      <c r="M23" s="288"/>
      <c r="N23" s="288"/>
      <c r="O23" s="1356"/>
      <c r="P23" s="1356"/>
      <c r="Q23" s="1356"/>
      <c r="R23" s="1356"/>
      <c r="S23" s="1356"/>
      <c r="T23" s="1356"/>
      <c r="U23" s="1357"/>
      <c r="V23" s="268"/>
      <c r="W23" s="269"/>
    </row>
    <row r="24" spans="2:23" s="245" customFormat="1" ht="17" thickBot="1" x14ac:dyDescent="0.25">
      <c r="B24" s="263"/>
      <c r="C24" s="264"/>
      <c r="D24" s="1359" t="str">
        <f>IF('DATOS (2)'!B42="Opción Crecimiento",'DATOS (2)'!C42,"")</f>
        <v>WERW</v>
      </c>
      <c r="E24" s="1359"/>
      <c r="F24" s="1359"/>
      <c r="G24" s="1359"/>
      <c r="H24" s="1359"/>
      <c r="I24" s="1360"/>
      <c r="J24" s="1361" t="str">
        <f>IF('DATOS (2)'!B42="Opción Disminución",'DATOS (2)'!C42,"")</f>
        <v/>
      </c>
      <c r="K24" s="1362"/>
      <c r="L24" s="1362"/>
      <c r="M24" s="1362"/>
      <c r="N24" s="1362"/>
      <c r="O24" s="1362"/>
      <c r="P24" s="1362"/>
      <c r="Q24" s="1362"/>
      <c r="R24" s="1362"/>
      <c r="S24" s="1362"/>
      <c r="T24" s="1362"/>
      <c r="U24" s="1363"/>
      <c r="V24" s="268"/>
      <c r="W24" s="269"/>
    </row>
    <row r="25" spans="2:23" s="245" customFormat="1" ht="17" thickBot="1" x14ac:dyDescent="0.25">
      <c r="B25" s="263"/>
      <c r="C25" s="264"/>
      <c r="D25" s="1359"/>
      <c r="E25" s="1359"/>
      <c r="F25" s="1359"/>
      <c r="G25" s="1359"/>
      <c r="H25" s="1359"/>
      <c r="I25" s="1360"/>
      <c r="J25" s="1364"/>
      <c r="K25" s="1365"/>
      <c r="L25" s="1365"/>
      <c r="M25" s="1365"/>
      <c r="N25" s="1365"/>
      <c r="O25" s="1365"/>
      <c r="P25" s="1365"/>
      <c r="Q25" s="1365"/>
      <c r="R25" s="1365"/>
      <c r="S25" s="1365"/>
      <c r="T25" s="1365"/>
      <c r="U25" s="1366"/>
      <c r="V25" s="268"/>
      <c r="W25" s="269"/>
    </row>
    <row r="26" spans="2:23" s="245" customFormat="1" ht="17" thickBot="1" x14ac:dyDescent="0.25">
      <c r="B26" s="263"/>
      <c r="C26" s="264"/>
      <c r="D26" s="1359"/>
      <c r="E26" s="1359"/>
      <c r="F26" s="1359"/>
      <c r="G26" s="1359"/>
      <c r="H26" s="1359"/>
      <c r="I26" s="1360"/>
      <c r="J26" s="1367"/>
      <c r="K26" s="1368"/>
      <c r="L26" s="1368"/>
      <c r="M26" s="1368"/>
      <c r="N26" s="1368"/>
      <c r="O26" s="1368"/>
      <c r="P26" s="1368"/>
      <c r="Q26" s="1368"/>
      <c r="R26" s="1368"/>
      <c r="S26" s="1368"/>
      <c r="T26" s="1368"/>
      <c r="U26" s="1369"/>
      <c r="V26" s="268"/>
      <c r="W26" s="269"/>
    </row>
    <row r="27" spans="2:23" s="245" customFormat="1" ht="11.25" customHeight="1" x14ac:dyDescent="0.2">
      <c r="B27" s="263"/>
      <c r="C27" s="264"/>
      <c r="D27" s="267"/>
      <c r="E27" s="266"/>
      <c r="F27" s="266"/>
      <c r="G27" s="266"/>
      <c r="H27" s="266"/>
      <c r="I27" s="267"/>
      <c r="J27" s="268"/>
      <c r="K27" s="268"/>
      <c r="L27" s="268"/>
      <c r="M27" s="268"/>
      <c r="N27" s="268"/>
      <c r="O27" s="268"/>
      <c r="P27" s="268"/>
      <c r="Q27" s="268"/>
      <c r="R27" s="268"/>
      <c r="S27" s="268"/>
      <c r="T27" s="268"/>
      <c r="U27" s="268"/>
      <c r="V27" s="268"/>
      <c r="W27" s="269"/>
    </row>
    <row r="28" spans="2:23" s="245" customFormat="1" ht="16" x14ac:dyDescent="0.2">
      <c r="B28" s="263"/>
      <c r="C28" s="264"/>
      <c r="D28" s="282" t="s">
        <v>228</v>
      </c>
      <c r="E28" s="283"/>
      <c r="F28" s="283"/>
      <c r="G28" s="283"/>
      <c r="H28" s="283"/>
      <c r="I28" s="282"/>
      <c r="J28" s="289"/>
      <c r="K28" s="289"/>
      <c r="L28" s="268"/>
      <c r="M28" s="268"/>
      <c r="N28" s="268"/>
      <c r="O28" s="268"/>
      <c r="P28" s="268"/>
      <c r="Q28" s="268"/>
      <c r="R28" s="268"/>
      <c r="S28" s="268"/>
      <c r="T28" s="268"/>
      <c r="U28" s="268"/>
      <c r="V28" s="268"/>
      <c r="W28" s="269"/>
    </row>
    <row r="29" spans="2:23" s="245" customFormat="1" ht="17" thickBot="1" x14ac:dyDescent="0.25">
      <c r="B29" s="263"/>
      <c r="C29" s="264"/>
      <c r="D29" s="265" t="s">
        <v>229</v>
      </c>
      <c r="E29" s="266"/>
      <c r="F29" s="266"/>
      <c r="G29" s="266"/>
      <c r="H29" s="266"/>
      <c r="I29" s="267"/>
      <c r="J29" s="268"/>
      <c r="K29" s="268"/>
      <c r="L29" s="268"/>
      <c r="M29" s="268"/>
      <c r="N29" s="268"/>
      <c r="O29" s="268"/>
      <c r="P29" s="268"/>
      <c r="Q29" s="268"/>
      <c r="R29" s="268"/>
      <c r="S29" s="268"/>
      <c r="T29" s="268"/>
      <c r="U29" s="268"/>
      <c r="V29" s="268"/>
      <c r="W29" s="269"/>
    </row>
    <row r="30" spans="2:23" s="245" customFormat="1" ht="35" thickBot="1" x14ac:dyDescent="0.25">
      <c r="B30" s="263"/>
      <c r="C30" s="264"/>
      <c r="D30" s="290" t="s">
        <v>29</v>
      </c>
      <c r="E30" s="291" t="s">
        <v>30</v>
      </c>
      <c r="F30" s="291" t="s">
        <v>31</v>
      </c>
      <c r="G30" s="291" t="s">
        <v>32</v>
      </c>
      <c r="H30" s="291" t="s">
        <v>33</v>
      </c>
      <c r="I30" s="291" t="s">
        <v>34</v>
      </c>
      <c r="J30" s="291" t="s">
        <v>35</v>
      </c>
      <c r="K30" s="291" t="s">
        <v>36</v>
      </c>
      <c r="L30" s="268"/>
      <c r="M30" s="268"/>
      <c r="N30" s="268"/>
      <c r="O30" s="268"/>
      <c r="P30" s="268"/>
      <c r="Q30" s="268"/>
      <c r="R30" s="268"/>
      <c r="S30" s="268"/>
      <c r="T30" s="268"/>
      <c r="U30" s="268"/>
      <c r="V30" s="268"/>
      <c r="W30" s="269"/>
    </row>
    <row r="31" spans="2:23" s="245" customFormat="1" ht="18.75" customHeight="1" x14ac:dyDescent="0.2">
      <c r="B31" s="263"/>
      <c r="C31" s="283">
        <v>1</v>
      </c>
      <c r="D31" s="453" t="str">
        <f>IF('DATOS (2)'!A46&lt;&gt;"",'DATOS (2)'!A46,"")</f>
        <v>Llanta 350-10</v>
      </c>
      <c r="E31" s="399">
        <f>IF('DATOS (2)'!B46&lt;&gt;"",'DATOS (2)'!B46,"")</f>
        <v>110</v>
      </c>
      <c r="F31" s="399">
        <f>IF('DATOS (2)'!C46&lt;&gt;"",'DATOS (2)'!C46,"")</f>
        <v>11</v>
      </c>
      <c r="G31" s="399">
        <f>IF('DATOS (2)'!D46&lt;&gt;"",'DATOS (2)'!D46,"")</f>
        <v>118</v>
      </c>
      <c r="H31" s="399">
        <f>IF('DATOS (2)'!E46&lt;&gt;"",'DATOS (2)'!E46,"")</f>
        <v>122</v>
      </c>
      <c r="I31" s="399">
        <f>IF('DATOS (2)'!F46&lt;&gt;"",'DATOS (2)'!F46,"")</f>
        <v>125</v>
      </c>
      <c r="J31" s="399">
        <f>IF('DATOS (2)'!G46&lt;&gt;"",'DATOS (2)'!G46,"")</f>
        <v>130</v>
      </c>
      <c r="K31" s="399">
        <f>IF('DATOS (2)'!H46&lt;&gt;"",'DATOS (2)'!H46,"")</f>
        <v>135</v>
      </c>
      <c r="L31" s="268"/>
      <c r="M31" s="268"/>
      <c r="N31" s="268"/>
      <c r="O31" s="268"/>
      <c r="P31" s="268"/>
      <c r="Q31" s="268"/>
      <c r="R31" s="268"/>
      <c r="S31" s="268"/>
      <c r="T31" s="268"/>
      <c r="U31" s="268"/>
      <c r="V31" s="268"/>
      <c r="W31" s="269"/>
    </row>
    <row r="32" spans="2:23" s="245" customFormat="1" ht="18.75" customHeight="1" x14ac:dyDescent="0.2">
      <c r="B32" s="263"/>
      <c r="C32" s="283">
        <v>2</v>
      </c>
      <c r="D32" s="453" t="str">
        <f>IF('DATOS (2)'!A47&lt;&gt;"",'DATOS (2)'!A47,"")</f>
        <v>Llanta 110/90-16</v>
      </c>
      <c r="E32" s="399">
        <f>IF('DATOS (2)'!B47&lt;&gt;"",'DATOS (2)'!B47,"")</f>
        <v>215</v>
      </c>
      <c r="F32" s="399">
        <f>IF('DATOS (2)'!C47&lt;&gt;"",'DATOS (2)'!C47,"")</f>
        <v>215</v>
      </c>
      <c r="G32" s="399">
        <f>IF('DATOS (2)'!D47&lt;&gt;"",'DATOS (2)'!D47,"")</f>
        <v>220</v>
      </c>
      <c r="H32" s="399">
        <f>IF('DATOS (2)'!E47&lt;&gt;"",'DATOS (2)'!E47,"")</f>
        <v>225</v>
      </c>
      <c r="I32" s="399">
        <f>IF('DATOS (2)'!F47&lt;&gt;"",'DATOS (2)'!F47,"")</f>
        <v>234</v>
      </c>
      <c r="J32" s="399">
        <f>IF('DATOS (2)'!G47&lt;&gt;"",'DATOS (2)'!G47,"")</f>
        <v>243</v>
      </c>
      <c r="K32" s="399">
        <f>IF('DATOS (2)'!H47&lt;&gt;"",'DATOS (2)'!H47,"")</f>
        <v>255</v>
      </c>
      <c r="L32" s="268"/>
      <c r="M32" s="268"/>
      <c r="N32" s="268"/>
      <c r="O32" s="268"/>
      <c r="P32" s="268"/>
      <c r="Q32" s="268"/>
      <c r="R32" s="268"/>
      <c r="S32" s="268"/>
      <c r="T32" s="268"/>
      <c r="U32" s="268"/>
      <c r="V32" s="268"/>
      <c r="W32" s="269"/>
    </row>
    <row r="33" spans="2:23" s="245" customFormat="1" ht="18.75" customHeight="1" x14ac:dyDescent="0.2">
      <c r="B33" s="263"/>
      <c r="C33" s="283">
        <v>3</v>
      </c>
      <c r="D33" s="453" t="str">
        <f>IF('DATOS (2)'!A48&lt;&gt;"",'DATOS (2)'!A48,"")</f>
        <v>Llanta 110/90-13</v>
      </c>
      <c r="E33" s="399">
        <f>IF('DATOS (2)'!B48&lt;&gt;"",'DATOS (2)'!B48,"")</f>
        <v>215</v>
      </c>
      <c r="F33" s="399">
        <f>IF('DATOS (2)'!C48&lt;&gt;"",'DATOS (2)'!C48,"")</f>
        <v>215</v>
      </c>
      <c r="G33" s="399">
        <f>IF('DATOS (2)'!D48&lt;&gt;"",'DATOS (2)'!D48,"")</f>
        <v>220</v>
      </c>
      <c r="H33" s="399">
        <f>IF('DATOS (2)'!E48&lt;&gt;"",'DATOS (2)'!E48,"")</f>
        <v>225</v>
      </c>
      <c r="I33" s="399">
        <f>IF('DATOS (2)'!F48&lt;&gt;"",'DATOS (2)'!F48,"")</f>
        <v>234</v>
      </c>
      <c r="J33" s="399">
        <f>IF('DATOS (2)'!G48&lt;&gt;"",'DATOS (2)'!G48,"")</f>
        <v>243</v>
      </c>
      <c r="K33" s="399">
        <f>IF('DATOS (2)'!H48&lt;&gt;"",'DATOS (2)'!H48,"")</f>
        <v>255</v>
      </c>
      <c r="L33" s="268"/>
      <c r="M33" s="268"/>
      <c r="N33" s="268"/>
      <c r="O33" s="268"/>
      <c r="P33" s="268"/>
      <c r="Q33" s="268"/>
      <c r="R33" s="268"/>
      <c r="S33" s="268"/>
      <c r="T33" s="268"/>
      <c r="U33" s="268"/>
      <c r="V33" s="268"/>
      <c r="W33" s="269"/>
    </row>
    <row r="34" spans="2:23" s="245" customFormat="1" ht="23.25" customHeight="1" x14ac:dyDescent="0.2">
      <c r="B34" s="263"/>
      <c r="C34" s="297"/>
      <c r="D34" s="297" t="s">
        <v>44</v>
      </c>
      <c r="E34" s="399">
        <f>IF('DATOS (2)'!B49&lt;&gt;"",'DATOS (2)'!B49,"")</f>
        <v>160</v>
      </c>
      <c r="F34" s="399">
        <f>IF('DATOS (2)'!C49&lt;&gt;"",'DATOS (2)'!C49,"")</f>
        <v>160</v>
      </c>
      <c r="G34" s="399">
        <f>IF('DATOS (2)'!D49&lt;&gt;"",'DATOS (2)'!D49,"")</f>
        <v>165</v>
      </c>
      <c r="H34" s="399">
        <f>IF('DATOS (2)'!E49&lt;&gt;"",'DATOS (2)'!E49,"")</f>
        <v>171</v>
      </c>
      <c r="I34" s="399">
        <f>IF('DATOS (2)'!F49&lt;&gt;"",'DATOS (2)'!F49,"")</f>
        <v>178</v>
      </c>
      <c r="J34" s="399">
        <f>IF('DATOS (2)'!G49&lt;&gt;"",'DATOS (2)'!G49,"")</f>
        <v>185</v>
      </c>
      <c r="K34" s="399">
        <f>IF('DATOS (2)'!H49&lt;&gt;"",'DATOS (2)'!H49,"")</f>
        <v>192</v>
      </c>
      <c r="L34" s="268"/>
      <c r="M34" s="268"/>
      <c r="N34" s="268"/>
      <c r="O34" s="268"/>
      <c r="P34" s="268"/>
      <c r="Q34" s="268"/>
      <c r="R34" s="268"/>
      <c r="S34" s="268"/>
      <c r="T34" s="268"/>
      <c r="U34" s="268"/>
      <c r="V34" s="268"/>
      <c r="W34" s="269"/>
    </row>
    <row r="35" spans="2:23" s="245" customFormat="1" ht="10.5" customHeight="1" thickBot="1" x14ac:dyDescent="0.25">
      <c r="B35" s="263"/>
      <c r="C35" s="264"/>
      <c r="D35" s="267"/>
      <c r="E35" s="266"/>
      <c r="F35" s="266"/>
      <c r="G35" s="266"/>
      <c r="H35" s="266"/>
      <c r="I35" s="267"/>
      <c r="J35" s="268"/>
      <c r="K35" s="268"/>
      <c r="L35" s="268"/>
      <c r="M35" s="268"/>
      <c r="N35" s="268"/>
      <c r="O35" s="268"/>
      <c r="P35" s="268"/>
      <c r="Q35" s="268"/>
      <c r="R35" s="268"/>
      <c r="S35" s="268"/>
      <c r="T35" s="268"/>
      <c r="U35" s="268"/>
      <c r="V35" s="268"/>
      <c r="W35" s="269"/>
    </row>
    <row r="36" spans="2:23" s="245" customFormat="1" ht="23.25" customHeight="1" thickBot="1" x14ac:dyDescent="0.25">
      <c r="B36" s="263"/>
      <c r="C36" s="264"/>
      <c r="D36" s="1370" t="s">
        <v>230</v>
      </c>
      <c r="E36" s="1371"/>
      <c r="F36" s="1371"/>
      <c r="G36" s="1371"/>
      <c r="H36" s="1371"/>
      <c r="I36" s="1371"/>
      <c r="J36" s="1371"/>
      <c r="K36" s="1371"/>
      <c r="L36" s="1371"/>
      <c r="M36" s="1371"/>
      <c r="N36" s="1371"/>
      <c r="O36" s="1371"/>
      <c r="P36" s="1371"/>
      <c r="Q36" s="1371"/>
      <c r="R36" s="1371"/>
      <c r="S36" s="1371"/>
      <c r="T36" s="1371"/>
      <c r="U36" s="1372"/>
      <c r="V36" s="268"/>
      <c r="W36" s="269"/>
    </row>
    <row r="37" spans="2:23" s="245" customFormat="1" ht="41.25" customHeight="1" thickBot="1" x14ac:dyDescent="0.25">
      <c r="B37" s="263"/>
      <c r="C37" s="264"/>
      <c r="D37" s="994" t="str">
        <f>UPPER('DATOS (2)'!B51)</f>
        <v>ERQWERQWERQWERQWE3452345234</v>
      </c>
      <c r="E37" s="995"/>
      <c r="F37" s="995"/>
      <c r="G37" s="995"/>
      <c r="H37" s="995"/>
      <c r="I37" s="995"/>
      <c r="J37" s="995"/>
      <c r="K37" s="995"/>
      <c r="L37" s="995"/>
      <c r="M37" s="995"/>
      <c r="N37" s="995"/>
      <c r="O37" s="995"/>
      <c r="P37" s="995"/>
      <c r="Q37" s="995"/>
      <c r="R37" s="995"/>
      <c r="S37" s="995"/>
      <c r="T37" s="995"/>
      <c r="U37" s="996"/>
      <c r="V37" s="268"/>
      <c r="W37" s="269"/>
    </row>
    <row r="38" spans="2:23" s="245" customFormat="1" ht="11.25" customHeight="1" thickBot="1" x14ac:dyDescent="0.25">
      <c r="B38" s="263"/>
      <c r="C38" s="264"/>
      <c r="D38" s="267"/>
      <c r="E38" s="266"/>
      <c r="F38" s="266"/>
      <c r="G38" s="266"/>
      <c r="H38" s="266"/>
      <c r="I38" s="267"/>
      <c r="J38" s="268"/>
      <c r="K38" s="268"/>
      <c r="L38" s="268"/>
      <c r="M38" s="268"/>
      <c r="N38" s="268"/>
      <c r="O38" s="268"/>
      <c r="P38" s="268"/>
      <c r="Q38" s="268"/>
      <c r="R38" s="268"/>
      <c r="S38" s="268"/>
      <c r="T38" s="268"/>
      <c r="U38" s="268"/>
      <c r="V38" s="268"/>
      <c r="W38" s="269"/>
    </row>
    <row r="39" spans="2:23" s="245" customFormat="1" ht="23.25" customHeight="1" thickBot="1" x14ac:dyDescent="0.25">
      <c r="B39" s="263"/>
      <c r="C39" s="281" t="s">
        <v>231</v>
      </c>
      <c r="D39" s="282" t="s">
        <v>232</v>
      </c>
      <c r="E39" s="267"/>
      <c r="F39" s="266"/>
      <c r="G39" s="266"/>
      <c r="H39" s="266"/>
      <c r="I39" s="266"/>
      <c r="J39" s="267"/>
      <c r="K39" s="268"/>
      <c r="L39" s="268"/>
      <c r="M39" s="268"/>
      <c r="N39" s="268"/>
      <c r="O39" s="268"/>
      <c r="P39" s="268"/>
      <c r="Q39" s="268"/>
      <c r="R39" s="268"/>
      <c r="S39" s="268"/>
      <c r="T39" s="268"/>
      <c r="U39" s="268"/>
      <c r="V39" s="268"/>
      <c r="W39" s="269"/>
    </row>
    <row r="40" spans="2:23" s="245" customFormat="1" ht="23.25" customHeight="1" thickBot="1" x14ac:dyDescent="0.25">
      <c r="B40" s="263"/>
      <c r="C40" s="264"/>
      <c r="D40" s="284" t="s">
        <v>233</v>
      </c>
      <c r="E40" s="285"/>
      <c r="F40" s="285"/>
      <c r="G40" s="285"/>
      <c r="H40" s="285"/>
      <c r="I40" s="298"/>
      <c r="J40" s="1355" t="s">
        <v>227</v>
      </c>
      <c r="K40" s="1356"/>
      <c r="L40" s="1356"/>
      <c r="M40" s="1356"/>
      <c r="N40" s="1356"/>
      <c r="O40" s="1356"/>
      <c r="P40" s="1356"/>
      <c r="Q40" s="1356"/>
      <c r="R40" s="1356"/>
      <c r="S40" s="1356"/>
      <c r="T40" s="1356"/>
      <c r="U40" s="1357"/>
      <c r="V40" s="268"/>
      <c r="W40" s="269"/>
    </row>
    <row r="41" spans="2:23" s="245" customFormat="1" ht="17" thickBot="1" x14ac:dyDescent="0.25">
      <c r="B41" s="263"/>
      <c r="C41" s="264"/>
      <c r="D41" s="1334" t="str">
        <f>IF('DATOS (2)'!B54="Opción Crecimiento",'DATOS (2)'!C54,"")</f>
        <v/>
      </c>
      <c r="E41" s="1334"/>
      <c r="F41" s="1334"/>
      <c r="G41" s="1334"/>
      <c r="H41" s="1334"/>
      <c r="I41" s="1335"/>
      <c r="J41" s="1373" t="str">
        <f>IF('DATOS (2)'!B54="Opción Disminución",'DATOS (2)'!C54,"")</f>
        <v>asdfasdfasdf</v>
      </c>
      <c r="K41" s="1374"/>
      <c r="L41" s="1374"/>
      <c r="M41" s="1374"/>
      <c r="N41" s="1374"/>
      <c r="O41" s="1374"/>
      <c r="P41" s="1374"/>
      <c r="Q41" s="1374"/>
      <c r="R41" s="1374"/>
      <c r="S41" s="1374"/>
      <c r="T41" s="1374"/>
      <c r="U41" s="1375"/>
      <c r="V41" s="268"/>
      <c r="W41" s="269"/>
    </row>
    <row r="42" spans="2:23" s="245" customFormat="1" ht="17" thickBot="1" x14ac:dyDescent="0.25">
      <c r="B42" s="263"/>
      <c r="C42" s="264"/>
      <c r="D42" s="1334"/>
      <c r="E42" s="1334"/>
      <c r="F42" s="1334"/>
      <c r="G42" s="1334"/>
      <c r="H42" s="1334"/>
      <c r="I42" s="1335"/>
      <c r="J42" s="1376"/>
      <c r="K42" s="1377"/>
      <c r="L42" s="1377"/>
      <c r="M42" s="1377"/>
      <c r="N42" s="1377"/>
      <c r="O42" s="1377"/>
      <c r="P42" s="1377"/>
      <c r="Q42" s="1377"/>
      <c r="R42" s="1377"/>
      <c r="S42" s="1377"/>
      <c r="T42" s="1377"/>
      <c r="U42" s="1378"/>
      <c r="V42" s="268"/>
      <c r="W42" s="269"/>
    </row>
    <row r="43" spans="2:23" s="245" customFormat="1" ht="17" thickBot="1" x14ac:dyDescent="0.25">
      <c r="B43" s="263"/>
      <c r="C43" s="264"/>
      <c r="D43" s="1334"/>
      <c r="E43" s="1334"/>
      <c r="F43" s="1334"/>
      <c r="G43" s="1334"/>
      <c r="H43" s="1334"/>
      <c r="I43" s="1335"/>
      <c r="J43" s="1379"/>
      <c r="K43" s="1380"/>
      <c r="L43" s="1380"/>
      <c r="M43" s="1380"/>
      <c r="N43" s="1380"/>
      <c r="O43" s="1380"/>
      <c r="P43" s="1380"/>
      <c r="Q43" s="1380"/>
      <c r="R43" s="1380"/>
      <c r="S43" s="1380"/>
      <c r="T43" s="1380"/>
      <c r="U43" s="1381"/>
      <c r="V43" s="268"/>
      <c r="W43" s="269"/>
    </row>
    <row r="44" spans="2:23" s="245" customFormat="1" ht="12" customHeight="1" x14ac:dyDescent="0.2">
      <c r="B44" s="263"/>
      <c r="C44" s="264"/>
      <c r="D44" s="267"/>
      <c r="E44" s="267"/>
      <c r="F44" s="266"/>
      <c r="G44" s="266"/>
      <c r="H44" s="266"/>
      <c r="I44" s="266"/>
      <c r="J44" s="267"/>
      <c r="K44" s="268"/>
      <c r="L44" s="268"/>
      <c r="M44" s="268"/>
      <c r="N44" s="268"/>
      <c r="O44" s="268"/>
      <c r="P44" s="268"/>
      <c r="Q44" s="268"/>
      <c r="R44" s="268"/>
      <c r="S44" s="268"/>
      <c r="T44" s="268"/>
      <c r="U44" s="268"/>
      <c r="V44" s="268"/>
      <c r="W44" s="269"/>
    </row>
    <row r="45" spans="2:23" s="245" customFormat="1" ht="16" x14ac:dyDescent="0.2">
      <c r="B45" s="299"/>
      <c r="C45" s="268"/>
      <c r="D45" s="282" t="s">
        <v>234</v>
      </c>
      <c r="E45" s="267"/>
      <c r="F45" s="267"/>
      <c r="G45" s="267"/>
      <c r="H45" s="267"/>
      <c r="I45" s="267"/>
      <c r="J45" s="268"/>
      <c r="K45" s="268"/>
      <c r="L45" s="268"/>
      <c r="M45" s="268"/>
      <c r="N45" s="268"/>
      <c r="O45" s="268"/>
      <c r="P45" s="268"/>
      <c r="Q45" s="268"/>
      <c r="R45" s="268"/>
      <c r="S45" s="268"/>
      <c r="T45" s="268"/>
      <c r="U45" s="268"/>
      <c r="V45" s="268"/>
      <c r="W45" s="269"/>
    </row>
    <row r="46" spans="2:23" s="245" customFormat="1" ht="23.25" customHeight="1" thickBot="1" x14ac:dyDescent="0.25">
      <c r="B46" s="263"/>
      <c r="C46" s="264"/>
      <c r="D46" s="1319" t="s">
        <v>235</v>
      </c>
      <c r="E46" s="1319"/>
      <c r="F46" s="1319"/>
      <c r="G46" s="1319"/>
      <c r="H46" s="1319"/>
      <c r="I46" s="1319"/>
      <c r="J46" s="1319"/>
      <c r="K46" s="1319"/>
      <c r="L46" s="1319"/>
      <c r="M46" s="1319"/>
      <c r="N46" s="1319"/>
      <c r="O46" s="1319"/>
      <c r="P46" s="300"/>
      <c r="Q46" s="300"/>
      <c r="R46" s="300"/>
      <c r="S46" s="300"/>
      <c r="T46" s="300"/>
      <c r="U46" s="300"/>
      <c r="V46" s="268"/>
      <c r="W46" s="269"/>
    </row>
    <row r="47" spans="2:23" s="245" customFormat="1" ht="52" thickBot="1" x14ac:dyDescent="0.25">
      <c r="B47" s="263"/>
      <c r="C47" s="264"/>
      <c r="D47" s="290" t="s">
        <v>29</v>
      </c>
      <c r="E47" s="291" t="s">
        <v>45</v>
      </c>
      <c r="F47" s="291" t="s">
        <v>31</v>
      </c>
      <c r="G47" s="291" t="s">
        <v>32</v>
      </c>
      <c r="H47" s="291" t="s">
        <v>33</v>
      </c>
      <c r="I47" s="291" t="s">
        <v>34</v>
      </c>
      <c r="J47" s="291" t="s">
        <v>35</v>
      </c>
      <c r="K47" s="291" t="s">
        <v>36</v>
      </c>
      <c r="L47" s="268"/>
      <c r="M47" s="268"/>
      <c r="N47" s="268"/>
      <c r="O47" s="268"/>
      <c r="P47" s="268"/>
      <c r="Q47" s="268"/>
      <c r="R47" s="268"/>
      <c r="S47" s="268"/>
      <c r="T47" s="268"/>
      <c r="U47" s="268"/>
      <c r="V47" s="268"/>
      <c r="W47" s="269"/>
    </row>
    <row r="48" spans="2:23" s="245" customFormat="1" ht="18.75" customHeight="1" x14ac:dyDescent="0.2">
      <c r="B48" s="263"/>
      <c r="C48" s="264"/>
      <c r="D48" s="452" t="str">
        <f>IF('DATOS (2)'!A58&lt;&gt;"",'DATOS (2)'!A58,"")</f>
        <v>Llanta 350-20</v>
      </c>
      <c r="E48" s="454">
        <f>IF('DATOS (2)'!B58&lt;&gt;"",'DATOS (2)'!B58,"")</f>
        <v>1239</v>
      </c>
      <c r="F48" s="454">
        <f>IF('DATOS (2)'!C58&lt;&gt;"",'DATOS (2)'!C58,"")</f>
        <v>2850</v>
      </c>
      <c r="G48" s="454">
        <f>IF('DATOS (2)'!D58&lt;&gt;"",'DATOS (2)'!D58,"")</f>
        <v>4275</v>
      </c>
      <c r="H48" s="454">
        <f>IF('DATOS (2)'!E58&lt;&gt;"",'DATOS (2)'!E58,"")</f>
        <v>5557.5</v>
      </c>
      <c r="I48" s="454">
        <f>IF('DATOS (2)'!F58&lt;&gt;"",'DATOS (2)'!F58,"")</f>
        <v>6946.875</v>
      </c>
      <c r="J48" s="454" t="str">
        <f>IF('DATOS (2)'!G58&lt;&gt;"",'DATOS (2)'!G58,"")</f>
        <v/>
      </c>
      <c r="K48" s="454">
        <f>IF('DATOS (2)'!H58&lt;&gt;"",'DATOS (2)'!H58,"")</f>
        <v>2855</v>
      </c>
      <c r="L48" s="268"/>
      <c r="M48" s="268"/>
      <c r="N48" s="268"/>
      <c r="O48" s="268"/>
      <c r="P48" s="268"/>
      <c r="Q48" s="268"/>
      <c r="R48" s="268"/>
      <c r="S48" s="268"/>
      <c r="T48" s="268"/>
      <c r="U48" s="268"/>
      <c r="V48" s="268"/>
      <c r="W48" s="269"/>
    </row>
    <row r="49" spans="2:23" s="245" customFormat="1" ht="18.75" customHeight="1" x14ac:dyDescent="0.2">
      <c r="B49" s="263"/>
      <c r="C49" s="264"/>
      <c r="D49" s="452" t="str">
        <f>IF('DATOS (2)'!A59&lt;&gt;"",'DATOS (2)'!A59,"")</f>
        <v>Llanta 110/90-10</v>
      </c>
      <c r="E49" s="454">
        <f>IF('DATOS (2)'!B59&lt;&gt;"",'DATOS (2)'!B59,"")</f>
        <v>1139</v>
      </c>
      <c r="F49" s="454">
        <f>IF('DATOS (2)'!C59&lt;&gt;"",'DATOS (2)'!C59,"")</f>
        <v>2600</v>
      </c>
      <c r="G49" s="454">
        <f>IF('DATOS (2)'!D59&lt;&gt;"",'DATOS (2)'!D59,"")</f>
        <v>3900</v>
      </c>
      <c r="H49" s="454">
        <f>IF('DATOS (2)'!E59&lt;&gt;"",'DATOS (2)'!E59,"")</f>
        <v>5070</v>
      </c>
      <c r="I49" s="454">
        <f>IF('DATOS (2)'!F59&lt;&gt;"",'DATOS (2)'!F59,"")</f>
        <v>6337.5</v>
      </c>
      <c r="J49" s="454" t="str">
        <f>IF('DATOS (2)'!G59&lt;&gt;"",'DATOS (2)'!G59,"")</f>
        <v/>
      </c>
      <c r="K49" s="454">
        <f>IF('DATOS (2)'!H59&lt;&gt;"",'DATOS (2)'!H59,"")</f>
        <v>2605</v>
      </c>
      <c r="L49" s="268"/>
      <c r="M49" s="268"/>
      <c r="N49" s="268"/>
      <c r="O49" s="268"/>
      <c r="P49" s="268"/>
      <c r="Q49" s="268"/>
      <c r="R49" s="268"/>
      <c r="S49" s="268"/>
      <c r="T49" s="268"/>
      <c r="U49" s="268"/>
      <c r="V49" s="268"/>
      <c r="W49" s="269"/>
    </row>
    <row r="50" spans="2:23" s="245" customFormat="1" ht="18.75" customHeight="1" x14ac:dyDescent="0.2">
      <c r="B50" s="263"/>
      <c r="C50" s="264"/>
      <c r="D50" s="452" t="str">
        <f>IF('DATOS (2)'!A60&lt;&gt;"",'DATOS (2)'!A60,"")</f>
        <v>Llanta 110/90-13</v>
      </c>
      <c r="E50" s="454">
        <f>IF('DATOS (2)'!B60&lt;&gt;"",'DATOS (2)'!B60,"")</f>
        <v>879</v>
      </c>
      <c r="F50" s="454">
        <f>IF('DATOS (2)'!C60&lt;&gt;"",'DATOS (2)'!C60,"")</f>
        <v>2100</v>
      </c>
      <c r="G50" s="454">
        <f>IF('DATOS (2)'!D60&lt;&gt;"",'DATOS (2)'!D60,"")</f>
        <v>3150</v>
      </c>
      <c r="H50" s="454">
        <f>IF('DATOS (2)'!E60&lt;&gt;"",'DATOS (2)'!E60,"")</f>
        <v>4095</v>
      </c>
      <c r="I50" s="454">
        <f>IF('DATOS (2)'!F60&lt;&gt;"",'DATOS (2)'!F60,"")</f>
        <v>5118.75</v>
      </c>
      <c r="J50" s="454" t="str">
        <f>IF('DATOS (2)'!G60&lt;&gt;"",'DATOS (2)'!G60,"")</f>
        <v/>
      </c>
      <c r="K50" s="454">
        <f>IF('DATOS (2)'!H60&lt;&gt;"",'DATOS (2)'!H60,"")</f>
        <v>2105</v>
      </c>
      <c r="L50" s="268"/>
      <c r="M50" s="268"/>
      <c r="N50" s="268"/>
      <c r="O50" s="268"/>
      <c r="P50" s="268"/>
      <c r="Q50" s="268"/>
      <c r="R50" s="268"/>
      <c r="S50" s="268"/>
      <c r="T50" s="268"/>
      <c r="U50" s="268"/>
      <c r="V50" s="268"/>
      <c r="W50" s="269"/>
    </row>
    <row r="51" spans="2:23" s="245" customFormat="1" ht="18.75" customHeight="1" x14ac:dyDescent="0.2">
      <c r="B51" s="263"/>
      <c r="C51" s="264"/>
      <c r="D51" s="452" t="str">
        <f>IF('DATOS (2)'!A61&lt;&gt;"",'DATOS (2)'!A61,"")</f>
        <v>Otras llantas</v>
      </c>
      <c r="E51" s="454">
        <f>IF('DATOS (2)'!B61&lt;&gt;"",'DATOS (2)'!B61,"")</f>
        <v>6000</v>
      </c>
      <c r="F51" s="454">
        <f>IF('DATOS (2)'!C61&lt;&gt;"",'DATOS (2)'!C61,"")</f>
        <v>12000</v>
      </c>
      <c r="G51" s="454">
        <f>IF('DATOS (2)'!D61&lt;&gt;"",'DATOS (2)'!D61,"")</f>
        <v>18000</v>
      </c>
      <c r="H51" s="454">
        <f>IF('DATOS (2)'!E61&lt;&gt;"",'DATOS (2)'!E61,"")</f>
        <v>23400</v>
      </c>
      <c r="I51" s="454">
        <f>IF('DATOS (2)'!F61&lt;&gt;"",'DATOS (2)'!F61,"")</f>
        <v>29250</v>
      </c>
      <c r="J51" s="454">
        <f>IF('DATOS (2)'!G61&lt;&gt;"",'DATOS (2)'!G61,"")</f>
        <v>36562.5</v>
      </c>
      <c r="K51" s="454">
        <f>IF('DATOS (2)'!H61&lt;&gt;"",'DATOS (2)'!H61,"")</f>
        <v>12005</v>
      </c>
      <c r="L51" s="268"/>
      <c r="M51" s="268"/>
      <c r="N51" s="268"/>
      <c r="O51" s="268"/>
      <c r="P51" s="268"/>
      <c r="Q51" s="268"/>
      <c r="R51" s="268"/>
      <c r="S51" s="268"/>
      <c r="T51" s="268"/>
      <c r="U51" s="268"/>
      <c r="V51" s="268"/>
      <c r="W51" s="269"/>
    </row>
    <row r="52" spans="2:23" s="245" customFormat="1" ht="10.5" customHeight="1" thickBot="1" x14ac:dyDescent="0.25">
      <c r="B52" s="263"/>
      <c r="C52" s="264"/>
      <c r="D52" s="267"/>
      <c r="E52" s="266"/>
      <c r="F52" s="266"/>
      <c r="G52" s="266"/>
      <c r="H52" s="266"/>
      <c r="I52" s="267"/>
      <c r="J52" s="268"/>
      <c r="K52" s="268"/>
      <c r="L52" s="268"/>
      <c r="M52" s="268"/>
      <c r="N52" s="268"/>
      <c r="O52" s="268"/>
      <c r="P52" s="268"/>
      <c r="Q52" s="268"/>
      <c r="R52" s="268"/>
      <c r="S52" s="268"/>
      <c r="T52" s="268"/>
      <c r="U52" s="268"/>
      <c r="V52" s="268"/>
      <c r="W52" s="269"/>
    </row>
    <row r="53" spans="2:23" s="245" customFormat="1" ht="29.25" customHeight="1" thickBot="1" x14ac:dyDescent="0.25">
      <c r="B53" s="263"/>
      <c r="C53" s="281" t="s">
        <v>236</v>
      </c>
      <c r="D53" s="282" t="s">
        <v>237</v>
      </c>
      <c r="E53" s="267"/>
      <c r="F53" s="283"/>
      <c r="G53" s="282"/>
      <c r="H53" s="267"/>
      <c r="I53" s="283"/>
      <c r="J53" s="282"/>
      <c r="K53" s="267"/>
      <c r="L53" s="283"/>
      <c r="M53" s="282"/>
      <c r="N53" s="267"/>
      <c r="O53" s="283"/>
      <c r="P53" s="283"/>
      <c r="Q53" s="283"/>
      <c r="R53" s="283"/>
      <c r="S53" s="283"/>
      <c r="T53" s="283"/>
      <c r="U53" s="283"/>
      <c r="V53" s="282"/>
      <c r="W53" s="269"/>
    </row>
    <row r="54" spans="2:23" s="245" customFormat="1" ht="17" thickBot="1" x14ac:dyDescent="0.25">
      <c r="B54" s="263"/>
      <c r="C54" s="264"/>
      <c r="D54" s="284" t="s">
        <v>238</v>
      </c>
      <c r="E54" s="285"/>
      <c r="F54" s="285"/>
      <c r="G54" s="285"/>
      <c r="H54" s="285"/>
      <c r="I54" s="302"/>
      <c r="J54" s="303" t="s">
        <v>239</v>
      </c>
      <c r="K54" s="304"/>
      <c r="L54" s="304"/>
      <c r="M54" s="304"/>
      <c r="N54" s="304"/>
      <c r="O54" s="298"/>
      <c r="P54" s="298"/>
      <c r="Q54" s="298"/>
      <c r="R54" s="298"/>
      <c r="S54" s="298"/>
      <c r="T54" s="298"/>
      <c r="U54" s="305"/>
      <c r="V54" s="306"/>
      <c r="W54" s="269"/>
    </row>
    <row r="55" spans="2:23" s="245" customFormat="1" ht="19.5" customHeight="1" thickBot="1" x14ac:dyDescent="0.25">
      <c r="B55" s="263"/>
      <c r="C55" s="264"/>
      <c r="D55" s="1334" t="str">
        <f>IF('DATOS (2)'!B63="Opción Crecimiento",'DATOS (2)'!C63,"")</f>
        <v>wqersgsdfrgwhdh</v>
      </c>
      <c r="E55" s="1334"/>
      <c r="F55" s="1334"/>
      <c r="G55" s="1334"/>
      <c r="H55" s="1334"/>
      <c r="I55" s="1335"/>
      <c r="J55" s="1006" t="str">
        <f>IF('DATOS (2)'!B63="Opción Disminución",'DATOS (2)'!C63,"")</f>
        <v/>
      </c>
      <c r="K55" s="1007"/>
      <c r="L55" s="1007"/>
      <c r="M55" s="1007"/>
      <c r="N55" s="1007"/>
      <c r="O55" s="1007"/>
      <c r="P55" s="1007"/>
      <c r="Q55" s="1007"/>
      <c r="R55" s="1007"/>
      <c r="S55" s="1007"/>
      <c r="T55" s="1007"/>
      <c r="U55" s="1336"/>
      <c r="V55" s="1343"/>
      <c r="W55" s="269"/>
    </row>
    <row r="56" spans="2:23" s="245" customFormat="1" ht="19.5" customHeight="1" thickBot="1" x14ac:dyDescent="0.25">
      <c r="B56" s="263"/>
      <c r="C56" s="264"/>
      <c r="D56" s="1334"/>
      <c r="E56" s="1334"/>
      <c r="F56" s="1334"/>
      <c r="G56" s="1334"/>
      <c r="H56" s="1334"/>
      <c r="I56" s="1335"/>
      <c r="J56" s="1337"/>
      <c r="K56" s="1338"/>
      <c r="L56" s="1338"/>
      <c r="M56" s="1338"/>
      <c r="N56" s="1338"/>
      <c r="O56" s="1338"/>
      <c r="P56" s="1338"/>
      <c r="Q56" s="1338"/>
      <c r="R56" s="1338"/>
      <c r="S56" s="1338"/>
      <c r="T56" s="1338"/>
      <c r="U56" s="1339"/>
      <c r="V56" s="1343"/>
      <c r="W56" s="269"/>
    </row>
    <row r="57" spans="2:23" s="245" customFormat="1" ht="19.5" customHeight="1" thickBot="1" x14ac:dyDescent="0.25">
      <c r="B57" s="263"/>
      <c r="C57" s="264"/>
      <c r="D57" s="1334"/>
      <c r="E57" s="1334"/>
      <c r="F57" s="1334"/>
      <c r="G57" s="1334"/>
      <c r="H57" s="1334"/>
      <c r="I57" s="1335"/>
      <c r="J57" s="1340"/>
      <c r="K57" s="1341"/>
      <c r="L57" s="1341"/>
      <c r="M57" s="1341"/>
      <c r="N57" s="1341"/>
      <c r="O57" s="1341"/>
      <c r="P57" s="1341"/>
      <c r="Q57" s="1341"/>
      <c r="R57" s="1341"/>
      <c r="S57" s="1341"/>
      <c r="T57" s="1341"/>
      <c r="U57" s="1342"/>
      <c r="V57" s="1343"/>
      <c r="W57" s="269"/>
    </row>
    <row r="58" spans="2:23" s="245" customFormat="1" ht="22.5" customHeight="1" thickBot="1" x14ac:dyDescent="0.25">
      <c r="B58" s="263"/>
      <c r="C58" s="281" t="s">
        <v>240</v>
      </c>
      <c r="D58" s="282" t="s">
        <v>47</v>
      </c>
      <c r="E58" s="267"/>
      <c r="F58" s="283"/>
      <c r="G58" s="282"/>
      <c r="H58" s="267"/>
      <c r="I58" s="283"/>
      <c r="J58" s="282"/>
      <c r="K58" s="267"/>
      <c r="L58" s="283"/>
      <c r="M58" s="282"/>
      <c r="N58" s="267"/>
      <c r="O58" s="283"/>
      <c r="P58" s="283"/>
      <c r="Q58" s="283"/>
      <c r="R58" s="283"/>
      <c r="S58" s="283"/>
      <c r="T58" s="283"/>
      <c r="U58" s="283"/>
      <c r="V58" s="282"/>
      <c r="W58" s="269"/>
    </row>
    <row r="59" spans="2:23" s="245" customFormat="1" ht="17" thickBot="1" x14ac:dyDescent="0.25">
      <c r="B59" s="263"/>
      <c r="C59" s="264"/>
      <c r="D59" s="284" t="s">
        <v>241</v>
      </c>
      <c r="E59" s="285"/>
      <c r="F59" s="285"/>
      <c r="G59" s="285"/>
      <c r="H59" s="285"/>
      <c r="I59" s="298"/>
      <c r="J59" s="1355" t="s">
        <v>242</v>
      </c>
      <c r="K59" s="1356"/>
      <c r="L59" s="1356"/>
      <c r="M59" s="1356"/>
      <c r="N59" s="1356"/>
      <c r="O59" s="1356"/>
      <c r="P59" s="1356"/>
      <c r="Q59" s="1356"/>
      <c r="R59" s="1356"/>
      <c r="S59" s="1356"/>
      <c r="T59" s="1356"/>
      <c r="U59" s="1357"/>
      <c r="V59" s="307"/>
      <c r="W59" s="269"/>
    </row>
    <row r="60" spans="2:23" s="245" customFormat="1" ht="18.75" customHeight="1" thickBot="1" x14ac:dyDescent="0.25">
      <c r="B60" s="263"/>
      <c r="C60" s="264"/>
      <c r="D60" s="1334" t="str">
        <f>IF('DATOS (2)'!B66="Opción Crecimiento",'DATOS (2)'!C66,"")</f>
        <v>sdfsdfsdfgsdfg</v>
      </c>
      <c r="E60" s="1334"/>
      <c r="F60" s="1334"/>
      <c r="G60" s="1334"/>
      <c r="H60" s="1334"/>
      <c r="I60" s="1335"/>
      <c r="J60" s="1006" t="str">
        <f>IF('DATOS (2)'!B66="Opción Disminución",'DATOS (2)'!C66,"")</f>
        <v/>
      </c>
      <c r="K60" s="1007"/>
      <c r="L60" s="1007"/>
      <c r="M60" s="1007"/>
      <c r="N60" s="1007"/>
      <c r="O60" s="1007"/>
      <c r="P60" s="1007"/>
      <c r="Q60" s="1007"/>
      <c r="R60" s="1007"/>
      <c r="S60" s="1007"/>
      <c r="T60" s="1007"/>
      <c r="U60" s="1336"/>
      <c r="V60" s="1343"/>
      <c r="W60" s="269"/>
    </row>
    <row r="61" spans="2:23" s="245" customFormat="1" ht="18.75" customHeight="1" thickBot="1" x14ac:dyDescent="0.25">
      <c r="B61" s="263"/>
      <c r="C61" s="264"/>
      <c r="D61" s="1334"/>
      <c r="E61" s="1334"/>
      <c r="F61" s="1334"/>
      <c r="G61" s="1334"/>
      <c r="H61" s="1334"/>
      <c r="I61" s="1335"/>
      <c r="J61" s="1337"/>
      <c r="K61" s="1338"/>
      <c r="L61" s="1338"/>
      <c r="M61" s="1338"/>
      <c r="N61" s="1338"/>
      <c r="O61" s="1338"/>
      <c r="P61" s="1338"/>
      <c r="Q61" s="1338"/>
      <c r="R61" s="1338"/>
      <c r="S61" s="1338"/>
      <c r="T61" s="1338"/>
      <c r="U61" s="1339"/>
      <c r="V61" s="1343"/>
      <c r="W61" s="269"/>
    </row>
    <row r="62" spans="2:23" s="245" customFormat="1" ht="18.75" customHeight="1" thickBot="1" x14ac:dyDescent="0.25">
      <c r="B62" s="263"/>
      <c r="C62" s="264"/>
      <c r="D62" s="1334"/>
      <c r="E62" s="1334"/>
      <c r="F62" s="1334"/>
      <c r="G62" s="1334"/>
      <c r="H62" s="1334"/>
      <c r="I62" s="1335"/>
      <c r="J62" s="1340"/>
      <c r="K62" s="1341"/>
      <c r="L62" s="1341"/>
      <c r="M62" s="1341"/>
      <c r="N62" s="1341"/>
      <c r="O62" s="1341"/>
      <c r="P62" s="1341"/>
      <c r="Q62" s="1341"/>
      <c r="R62" s="1341"/>
      <c r="S62" s="1341"/>
      <c r="T62" s="1341"/>
      <c r="U62" s="1342"/>
      <c r="V62" s="1343"/>
      <c r="W62" s="269"/>
    </row>
    <row r="63" spans="2:23" s="245" customFormat="1" ht="24" customHeight="1" thickBot="1" x14ac:dyDescent="0.25">
      <c r="B63" s="263"/>
      <c r="C63" s="281" t="s">
        <v>243</v>
      </c>
      <c r="D63" s="282" t="s">
        <v>64</v>
      </c>
      <c r="E63" s="267"/>
      <c r="F63" s="267"/>
      <c r="G63" s="267"/>
      <c r="H63" s="266"/>
      <c r="I63" s="267"/>
      <c r="J63" s="268"/>
      <c r="K63" s="268"/>
      <c r="L63" s="268"/>
      <c r="M63" s="268"/>
      <c r="N63" s="268"/>
      <c r="O63" s="268"/>
      <c r="P63" s="268"/>
      <c r="Q63" s="268"/>
      <c r="R63" s="268"/>
      <c r="S63" s="268"/>
      <c r="T63" s="268"/>
      <c r="U63" s="268"/>
      <c r="V63" s="268"/>
      <c r="W63" s="269"/>
    </row>
    <row r="64" spans="2:23" s="245" customFormat="1" ht="17" thickBot="1" x14ac:dyDescent="0.25">
      <c r="B64" s="263"/>
      <c r="C64" s="264"/>
      <c r="D64" s="308" t="s">
        <v>244</v>
      </c>
      <c r="E64" s="309"/>
      <c r="F64" s="309"/>
      <c r="G64" s="309"/>
      <c r="H64" s="310"/>
      <c r="I64" s="309"/>
      <c r="J64" s="311"/>
      <c r="K64" s="311"/>
      <c r="L64" s="311"/>
      <c r="M64" s="311"/>
      <c r="N64" s="311"/>
      <c r="O64" s="311"/>
      <c r="P64" s="311"/>
      <c r="Q64" s="311"/>
      <c r="R64" s="311"/>
      <c r="S64" s="311"/>
      <c r="T64" s="311"/>
      <c r="U64" s="312"/>
      <c r="V64" s="268"/>
      <c r="W64" s="269"/>
    </row>
    <row r="65" spans="2:27" s="245" customFormat="1" ht="18" customHeight="1" x14ac:dyDescent="0.2">
      <c r="B65" s="263"/>
      <c r="C65" s="264"/>
      <c r="D65" s="1003" t="str">
        <f>CONCATENATE('DATOS (2)'!C69)</f>
        <v/>
      </c>
      <c r="E65" s="1004"/>
      <c r="F65" s="1004"/>
      <c r="G65" s="1004"/>
      <c r="H65" s="1004"/>
      <c r="I65" s="1004"/>
      <c r="J65" s="1004"/>
      <c r="K65" s="1004"/>
      <c r="L65" s="1004"/>
      <c r="M65" s="1004"/>
      <c r="N65" s="1004"/>
      <c r="O65" s="1004"/>
      <c r="P65" s="1004"/>
      <c r="Q65" s="1004"/>
      <c r="R65" s="1004"/>
      <c r="S65" s="1004"/>
      <c r="T65" s="1004"/>
      <c r="U65" s="1345"/>
      <c r="V65" s="268"/>
      <c r="W65" s="269"/>
    </row>
    <row r="66" spans="2:27" s="245" customFormat="1" ht="18" customHeight="1" thickBot="1" x14ac:dyDescent="0.25">
      <c r="B66" s="263"/>
      <c r="C66" s="264"/>
      <c r="D66" s="1346"/>
      <c r="E66" s="1347"/>
      <c r="F66" s="1347"/>
      <c r="G66" s="1347"/>
      <c r="H66" s="1347"/>
      <c r="I66" s="1347"/>
      <c r="J66" s="1347"/>
      <c r="K66" s="1347"/>
      <c r="L66" s="1347"/>
      <c r="M66" s="1347"/>
      <c r="N66" s="1347"/>
      <c r="O66" s="1347"/>
      <c r="P66" s="1347"/>
      <c r="Q66" s="1347"/>
      <c r="R66" s="1347"/>
      <c r="S66" s="1347"/>
      <c r="T66" s="1347"/>
      <c r="U66" s="1348"/>
      <c r="V66" s="268"/>
      <c r="W66" s="269"/>
    </row>
    <row r="67" spans="2:27" s="245" customFormat="1" ht="11.25" customHeight="1" thickBot="1" x14ac:dyDescent="0.25">
      <c r="B67" s="313"/>
      <c r="C67" s="277"/>
      <c r="D67" s="276"/>
      <c r="E67" s="276"/>
      <c r="F67" s="276"/>
      <c r="G67" s="276"/>
      <c r="H67" s="276"/>
      <c r="I67" s="276"/>
      <c r="J67" s="277"/>
      <c r="K67" s="277"/>
      <c r="L67" s="277"/>
      <c r="M67" s="277"/>
      <c r="N67" s="277"/>
      <c r="O67" s="277"/>
      <c r="P67" s="277"/>
      <c r="Q67" s="277"/>
      <c r="R67" s="277"/>
      <c r="S67" s="277"/>
      <c r="T67" s="277"/>
      <c r="U67" s="277"/>
      <c r="V67" s="277"/>
      <c r="W67" s="278"/>
      <c r="AA67" s="245" t="s">
        <v>245</v>
      </c>
    </row>
    <row r="68" spans="2:27" s="245" customFormat="1" ht="28.5" customHeight="1" thickTop="1" x14ac:dyDescent="0.25">
      <c r="B68" s="279"/>
      <c r="C68" s="280">
        <v>3</v>
      </c>
      <c r="D68" s="258" t="s">
        <v>66</v>
      </c>
      <c r="E68" s="280"/>
      <c r="F68" s="280"/>
      <c r="G68" s="257"/>
      <c r="H68" s="257"/>
      <c r="I68" s="259"/>
      <c r="J68" s="259"/>
      <c r="K68" s="259"/>
      <c r="L68" s="260"/>
      <c r="M68" s="260"/>
      <c r="N68" s="260"/>
      <c r="O68" s="260"/>
      <c r="P68" s="260"/>
      <c r="Q68" s="260"/>
      <c r="R68" s="260"/>
      <c r="S68" s="260"/>
      <c r="T68" s="260"/>
      <c r="U68" s="260"/>
      <c r="V68" s="261"/>
      <c r="W68" s="262"/>
    </row>
    <row r="69" spans="2:27" ht="21" customHeight="1" x14ac:dyDescent="0.2">
      <c r="B69" s="314"/>
      <c r="C69" s="315"/>
      <c r="D69" s="1349" t="str">
        <f>CONCATENATE('DATOS (2)'!C72)</f>
        <v/>
      </c>
      <c r="E69" s="1350"/>
      <c r="F69" s="1350"/>
      <c r="G69" s="1350"/>
      <c r="H69" s="1350"/>
      <c r="I69" s="1350"/>
      <c r="J69" s="1350"/>
      <c r="K69" s="1350"/>
      <c r="L69" s="1350"/>
      <c r="M69" s="1350"/>
      <c r="N69" s="1350"/>
      <c r="O69" s="1350"/>
      <c r="P69" s="1350"/>
      <c r="Q69" s="1350"/>
      <c r="R69" s="1350"/>
      <c r="S69" s="1350"/>
      <c r="T69" s="1350"/>
      <c r="U69" s="1351"/>
      <c r="V69" s="315"/>
      <c r="W69" s="316"/>
    </row>
    <row r="70" spans="2:27" ht="21" customHeight="1" x14ac:dyDescent="0.2">
      <c r="B70" s="314"/>
      <c r="C70" s="315"/>
      <c r="D70" s="1349"/>
      <c r="E70" s="1350"/>
      <c r="F70" s="1350"/>
      <c r="G70" s="1350"/>
      <c r="H70" s="1350"/>
      <c r="I70" s="1350"/>
      <c r="J70" s="1350"/>
      <c r="K70" s="1350"/>
      <c r="L70" s="1350"/>
      <c r="M70" s="1350"/>
      <c r="N70" s="1350"/>
      <c r="O70" s="1350"/>
      <c r="P70" s="1350"/>
      <c r="Q70" s="1350"/>
      <c r="R70" s="1350"/>
      <c r="S70" s="1350"/>
      <c r="T70" s="1350"/>
      <c r="U70" s="1351"/>
      <c r="V70" s="315"/>
      <c r="W70" s="316"/>
    </row>
    <row r="71" spans="2:27" ht="21" customHeight="1" thickBot="1" x14ac:dyDescent="0.25">
      <c r="B71" s="314"/>
      <c r="C71" s="315"/>
      <c r="D71" s="1352"/>
      <c r="E71" s="1353"/>
      <c r="F71" s="1353"/>
      <c r="G71" s="1353"/>
      <c r="H71" s="1353"/>
      <c r="I71" s="1353"/>
      <c r="J71" s="1353"/>
      <c r="K71" s="1353"/>
      <c r="L71" s="1353"/>
      <c r="M71" s="1353"/>
      <c r="N71" s="1353"/>
      <c r="O71" s="1353"/>
      <c r="P71" s="1353"/>
      <c r="Q71" s="1353"/>
      <c r="R71" s="1353"/>
      <c r="S71" s="1353"/>
      <c r="T71" s="1353"/>
      <c r="U71" s="1354"/>
      <c r="V71" s="315"/>
      <c r="W71" s="316"/>
    </row>
    <row r="72" spans="2:27" ht="16" thickBot="1" x14ac:dyDescent="0.25">
      <c r="B72" s="317"/>
      <c r="C72" s="318"/>
      <c r="D72" s="319"/>
      <c r="E72" s="319"/>
      <c r="F72" s="319"/>
      <c r="G72" s="319"/>
      <c r="H72" s="319"/>
      <c r="I72" s="319"/>
      <c r="J72" s="318"/>
      <c r="K72" s="318"/>
      <c r="L72" s="318"/>
      <c r="M72" s="318"/>
      <c r="N72" s="318"/>
      <c r="O72" s="318"/>
      <c r="P72" s="318"/>
      <c r="Q72" s="318"/>
      <c r="R72" s="318"/>
      <c r="S72" s="318"/>
      <c r="T72" s="318"/>
      <c r="U72" s="318"/>
      <c r="V72" s="318"/>
      <c r="W72" s="320"/>
    </row>
    <row r="73" spans="2:27" ht="16" thickTop="1" x14ac:dyDescent="0.2"/>
    <row r="74" spans="2:27" ht="25.5" customHeight="1" x14ac:dyDescent="0.2">
      <c r="B74" s="252"/>
      <c r="C74" s="252"/>
      <c r="D74" s="1313" t="s">
        <v>70</v>
      </c>
      <c r="E74" s="1313"/>
      <c r="F74" s="1313"/>
      <c r="G74" s="1313"/>
      <c r="H74" s="1313"/>
      <c r="I74" s="1313"/>
      <c r="J74" s="1313"/>
      <c r="K74" s="1313"/>
      <c r="L74" s="1313"/>
      <c r="M74" s="1313"/>
      <c r="N74" s="1313"/>
      <c r="O74" s="1313"/>
      <c r="P74" s="253"/>
      <c r="Q74" s="253"/>
      <c r="R74" s="253"/>
      <c r="S74" s="253"/>
      <c r="T74" s="253"/>
      <c r="U74" s="253"/>
      <c r="V74" s="252"/>
      <c r="W74" s="252"/>
    </row>
    <row r="75" spans="2:27" ht="9.75" customHeight="1" thickBot="1" x14ac:dyDescent="0.25">
      <c r="D75" s="321"/>
    </row>
    <row r="76" spans="2:27" ht="26.25" customHeight="1" thickTop="1" x14ac:dyDescent="0.25">
      <c r="B76" s="279"/>
      <c r="C76" s="280">
        <v>1</v>
      </c>
      <c r="D76" s="258" t="s">
        <v>71</v>
      </c>
      <c r="E76" s="280"/>
      <c r="F76" s="280"/>
      <c r="G76" s="257"/>
      <c r="H76" s="257"/>
      <c r="I76" s="259"/>
      <c r="J76" s="259"/>
      <c r="K76" s="259"/>
      <c r="L76" s="260"/>
      <c r="M76" s="260"/>
      <c r="N76" s="260"/>
      <c r="O76" s="260"/>
      <c r="P76" s="260"/>
      <c r="Q76" s="260"/>
      <c r="R76" s="260"/>
      <c r="S76" s="260"/>
      <c r="T76" s="260"/>
      <c r="U76" s="260"/>
      <c r="V76" s="261"/>
      <c r="W76" s="262"/>
    </row>
    <row r="77" spans="2:27" ht="17.25" customHeight="1" x14ac:dyDescent="0.2">
      <c r="B77" s="314"/>
      <c r="C77" s="315"/>
      <c r="D77" s="282" t="s">
        <v>246</v>
      </c>
      <c r="E77" s="322"/>
      <c r="F77" s="323"/>
      <c r="G77" s="324">
        <f>'DATOS (2)'!F75</f>
        <v>0.4</v>
      </c>
      <c r="H77" s="322"/>
      <c r="I77" s="322"/>
      <c r="J77" s="315"/>
      <c r="K77" s="315"/>
      <c r="L77" s="315"/>
      <c r="M77" s="315"/>
      <c r="N77" s="315"/>
      <c r="O77" s="315"/>
      <c r="P77" s="315"/>
      <c r="Q77" s="315"/>
      <c r="R77" s="315"/>
      <c r="S77" s="315"/>
      <c r="T77" s="315"/>
      <c r="U77" s="315"/>
      <c r="V77" s="315"/>
      <c r="W77" s="316"/>
    </row>
    <row r="78" spans="2:27" ht="17.25" customHeight="1" x14ac:dyDescent="0.2">
      <c r="B78" s="314"/>
      <c r="C78" s="315"/>
      <c r="D78" s="282" t="s">
        <v>247</v>
      </c>
      <c r="E78" s="322"/>
      <c r="F78" s="323"/>
      <c r="G78" s="324">
        <f>'DATOS (2)'!F76</f>
        <v>0.3</v>
      </c>
      <c r="H78" s="323"/>
      <c r="I78" s="325" t="s">
        <v>74</v>
      </c>
      <c r="J78" s="322"/>
      <c r="K78" s="326"/>
      <c r="L78" s="326"/>
      <c r="M78" s="403" t="str">
        <f>'DATOS (2)'!I75</f>
        <v>15 DIAS</v>
      </c>
      <c r="N78" s="327"/>
      <c r="O78" s="328"/>
      <c r="P78" s="315"/>
      <c r="Q78" s="315"/>
      <c r="R78" s="315"/>
      <c r="S78" s="315"/>
      <c r="T78" s="315"/>
      <c r="U78" s="315"/>
      <c r="V78" s="315"/>
      <c r="W78" s="316"/>
    </row>
    <row r="79" spans="2:27" ht="10.5" customHeight="1" thickBot="1" x14ac:dyDescent="0.25">
      <c r="B79" s="314"/>
      <c r="C79" s="315"/>
      <c r="D79" s="322"/>
      <c r="E79" s="322"/>
      <c r="F79" s="322"/>
      <c r="G79" s="322"/>
      <c r="H79" s="322"/>
      <c r="I79" s="322"/>
      <c r="J79" s="315"/>
      <c r="K79" s="315"/>
      <c r="L79" s="315"/>
      <c r="M79" s="315"/>
      <c r="N79" s="315"/>
      <c r="O79" s="315"/>
      <c r="P79" s="315"/>
      <c r="Q79" s="315"/>
      <c r="R79" s="315"/>
      <c r="S79" s="315"/>
      <c r="T79" s="315"/>
      <c r="U79" s="315"/>
      <c r="V79" s="315"/>
      <c r="W79" s="316"/>
    </row>
    <row r="80" spans="2:27" ht="23.25" customHeight="1" thickTop="1" x14ac:dyDescent="0.25">
      <c r="B80" s="279"/>
      <c r="C80" s="280">
        <v>2</v>
      </c>
      <c r="D80" s="258" t="s">
        <v>75</v>
      </c>
      <c r="E80" s="280"/>
      <c r="F80" s="280"/>
      <c r="G80" s="257"/>
      <c r="H80" s="257"/>
      <c r="I80" s="259"/>
      <c r="J80" s="259"/>
      <c r="K80" s="259"/>
      <c r="L80" s="260"/>
      <c r="M80" s="260"/>
      <c r="N80" s="260"/>
      <c r="O80" s="260"/>
      <c r="P80" s="260"/>
      <c r="Q80" s="260"/>
      <c r="R80" s="260"/>
      <c r="S80" s="260"/>
      <c r="T80" s="260"/>
      <c r="U80" s="260"/>
      <c r="V80" s="261"/>
      <c r="W80" s="262"/>
    </row>
    <row r="81" spans="2:23" ht="18" customHeight="1" x14ac:dyDescent="0.2">
      <c r="B81" s="314"/>
      <c r="C81" s="315"/>
      <c r="D81" s="282" t="s">
        <v>246</v>
      </c>
      <c r="E81" s="322"/>
      <c r="F81" s="323"/>
      <c r="G81" s="324">
        <f>'DATOS (2)'!F78</f>
        <v>0.05</v>
      </c>
      <c r="H81" s="322"/>
      <c r="I81" s="322"/>
      <c r="J81" s="315"/>
      <c r="K81" s="315"/>
      <c r="L81" s="315"/>
      <c r="M81" s="315"/>
      <c r="N81" s="315"/>
      <c r="O81" s="315"/>
      <c r="P81" s="315"/>
      <c r="Q81" s="315"/>
      <c r="R81" s="315"/>
      <c r="S81" s="315"/>
      <c r="T81" s="315"/>
      <c r="U81" s="315"/>
      <c r="V81" s="315"/>
      <c r="W81" s="316"/>
    </row>
    <row r="82" spans="2:23" ht="18" customHeight="1" x14ac:dyDescent="0.2">
      <c r="B82" s="314"/>
      <c r="C82" s="315"/>
      <c r="D82" s="282" t="s">
        <v>247</v>
      </c>
      <c r="E82" s="322"/>
      <c r="F82" s="323"/>
      <c r="G82" s="324">
        <f>'DATOS (2)'!F79</f>
        <v>0.03</v>
      </c>
      <c r="H82" s="323"/>
      <c r="I82" s="325" t="s">
        <v>74</v>
      </c>
      <c r="J82" s="322"/>
      <c r="K82" s="326"/>
      <c r="L82" s="326"/>
      <c r="M82" s="403" t="str">
        <f>'DATOS (2)'!I79</f>
        <v>45 DIAS</v>
      </c>
      <c r="N82" s="327"/>
      <c r="O82" s="328"/>
      <c r="P82" s="315"/>
      <c r="Q82" s="315"/>
      <c r="R82" s="315"/>
      <c r="S82" s="315"/>
      <c r="T82" s="315"/>
      <c r="U82" s="315"/>
      <c r="V82" s="315"/>
      <c r="W82" s="316"/>
    </row>
    <row r="83" spans="2:23" ht="16" thickBot="1" x14ac:dyDescent="0.25">
      <c r="B83" s="317"/>
      <c r="C83" s="318"/>
      <c r="D83" s="319"/>
      <c r="E83" s="319"/>
      <c r="F83" s="319"/>
      <c r="G83" s="319"/>
      <c r="H83" s="319"/>
      <c r="I83" s="319"/>
      <c r="J83" s="318"/>
      <c r="K83" s="318"/>
      <c r="L83" s="318"/>
      <c r="M83" s="318"/>
      <c r="N83" s="318"/>
      <c r="O83" s="318"/>
      <c r="P83" s="318"/>
      <c r="Q83" s="318"/>
      <c r="R83" s="318"/>
      <c r="S83" s="318"/>
      <c r="T83" s="318"/>
      <c r="U83" s="318"/>
      <c r="V83" s="318"/>
      <c r="W83" s="320"/>
    </row>
    <row r="84" spans="2:23" ht="16" thickTop="1" x14ac:dyDescent="0.2">
      <c r="D84" s="321"/>
    </row>
    <row r="85" spans="2:23" ht="33" customHeight="1" x14ac:dyDescent="0.2">
      <c r="B85" s="252"/>
      <c r="C85" s="252"/>
      <c r="D85" s="1313" t="s">
        <v>77</v>
      </c>
      <c r="E85" s="1313"/>
      <c r="F85" s="1313"/>
      <c r="G85" s="1313"/>
      <c r="H85" s="1313"/>
      <c r="I85" s="1313"/>
      <c r="J85" s="1313"/>
      <c r="K85" s="1313"/>
      <c r="L85" s="1313"/>
      <c r="M85" s="1313"/>
      <c r="N85" s="1313"/>
      <c r="O85" s="1313"/>
      <c r="P85" s="253"/>
      <c r="Q85" s="253"/>
      <c r="R85" s="253"/>
      <c r="S85" s="253"/>
      <c r="T85" s="253"/>
      <c r="U85" s="253"/>
      <c r="V85" s="252"/>
      <c r="W85" s="252"/>
    </row>
    <row r="86" spans="2:23" ht="27" customHeight="1" x14ac:dyDescent="0.2">
      <c r="B86" s="329"/>
      <c r="C86" s="329"/>
      <c r="D86" s="1314" t="s">
        <v>248</v>
      </c>
      <c r="E86" s="1314"/>
      <c r="F86" s="1314"/>
      <c r="G86" s="1314"/>
      <c r="H86" s="1314"/>
      <c r="I86" s="1314"/>
      <c r="J86" s="1314"/>
      <c r="K86" s="1314"/>
      <c r="L86" s="1314"/>
      <c r="M86" s="1314"/>
      <c r="N86" s="1314"/>
      <c r="O86" s="1314"/>
      <c r="P86" s="1314"/>
      <c r="Q86" s="1314"/>
      <c r="R86" s="1314"/>
      <c r="S86" s="1314"/>
      <c r="T86" s="1314"/>
      <c r="U86" s="1314"/>
      <c r="V86" s="1314"/>
      <c r="W86" s="1314"/>
    </row>
    <row r="87" spans="2:23" ht="16" thickBot="1" x14ac:dyDescent="0.25">
      <c r="D87" s="321"/>
    </row>
    <row r="88" spans="2:23" ht="26.25" customHeight="1" thickTop="1" x14ac:dyDescent="0.25">
      <c r="B88" s="279"/>
      <c r="C88" s="280">
        <v>1</v>
      </c>
      <c r="D88" s="258" t="s">
        <v>78</v>
      </c>
      <c r="E88" s="280"/>
      <c r="F88" s="280"/>
      <c r="G88" s="257"/>
      <c r="H88" s="257"/>
      <c r="I88" s="259"/>
      <c r="J88" s="259"/>
      <c r="K88" s="259"/>
      <c r="L88" s="260"/>
      <c r="M88" s="260"/>
      <c r="N88" s="260"/>
      <c r="O88" s="260"/>
      <c r="P88" s="260"/>
      <c r="Q88" s="260"/>
      <c r="R88" s="260"/>
      <c r="S88" s="260"/>
      <c r="T88" s="260"/>
      <c r="U88" s="260"/>
      <c r="V88" s="261"/>
      <c r="W88" s="262"/>
    </row>
    <row r="89" spans="2:23" ht="9.75" customHeight="1" x14ac:dyDescent="0.25">
      <c r="B89" s="330"/>
      <c r="C89" s="331"/>
      <c r="D89" s="332"/>
      <c r="E89" s="331"/>
      <c r="F89" s="331"/>
      <c r="G89" s="333"/>
      <c r="H89" s="333"/>
      <c r="I89" s="334"/>
      <c r="J89" s="334"/>
      <c r="K89" s="334"/>
      <c r="L89" s="289"/>
      <c r="M89" s="289"/>
      <c r="N89" s="289"/>
      <c r="O89" s="289"/>
      <c r="P89" s="289"/>
      <c r="Q89" s="289"/>
      <c r="R89" s="289"/>
      <c r="S89" s="289"/>
      <c r="T89" s="289"/>
      <c r="U89" s="289"/>
      <c r="V89" s="268"/>
      <c r="W89" s="269"/>
    </row>
    <row r="90" spans="2:23" ht="16" x14ac:dyDescent="0.2">
      <c r="B90" s="314"/>
      <c r="C90" s="315"/>
      <c r="D90" s="282" t="s">
        <v>249</v>
      </c>
      <c r="E90" s="322"/>
      <c r="F90" s="322"/>
      <c r="G90" s="322"/>
      <c r="H90" s="322"/>
      <c r="I90" s="322"/>
      <c r="J90" s="315"/>
      <c r="K90" s="315"/>
      <c r="L90" s="315"/>
      <c r="M90" s="315"/>
      <c r="N90" s="315"/>
      <c r="O90" s="335"/>
      <c r="P90" s="335"/>
      <c r="Q90" s="335"/>
      <c r="R90" s="335"/>
      <c r="S90" s="335"/>
      <c r="T90" s="335"/>
      <c r="U90" s="335"/>
      <c r="V90" s="315"/>
      <c r="W90" s="316"/>
    </row>
    <row r="91" spans="2:23" ht="30" customHeight="1" x14ac:dyDescent="0.2">
      <c r="B91" s="314"/>
      <c r="C91" s="315"/>
      <c r="D91" s="1325" t="s">
        <v>80</v>
      </c>
      <c r="E91" s="1325"/>
      <c r="F91" s="1325"/>
      <c r="G91" s="1325"/>
      <c r="H91" s="1325"/>
      <c r="I91" s="1325"/>
      <c r="J91" s="1325"/>
      <c r="K91" s="1325"/>
      <c r="L91" s="1325"/>
      <c r="M91" s="1325"/>
      <c r="N91" s="1325"/>
      <c r="O91" s="1325"/>
      <c r="P91" s="336"/>
      <c r="Q91" s="336"/>
      <c r="R91" s="336"/>
      <c r="S91" s="336"/>
      <c r="T91" s="336"/>
      <c r="U91" s="336"/>
      <c r="V91" s="315"/>
      <c r="W91" s="316"/>
    </row>
    <row r="92" spans="2:23" ht="7.5" customHeight="1" thickBot="1" x14ac:dyDescent="0.25">
      <c r="B92" s="314"/>
      <c r="C92" s="315"/>
      <c r="D92" s="282"/>
      <c r="E92" s="322"/>
      <c r="F92" s="322"/>
      <c r="G92" s="322"/>
      <c r="H92" s="322"/>
      <c r="I92" s="322"/>
      <c r="J92" s="315"/>
      <c r="K92" s="315"/>
      <c r="L92" s="315"/>
      <c r="M92" s="315"/>
      <c r="N92" s="315"/>
      <c r="O92" s="335"/>
      <c r="P92" s="335"/>
      <c r="Q92" s="335"/>
      <c r="R92" s="335"/>
      <c r="S92" s="335"/>
      <c r="T92" s="335"/>
      <c r="U92" s="335"/>
      <c r="V92" s="315"/>
      <c r="W92" s="316"/>
    </row>
    <row r="93" spans="2:23" ht="21.75" customHeight="1" thickBot="1" x14ac:dyDescent="0.25">
      <c r="B93" s="314"/>
      <c r="C93" s="315"/>
      <c r="D93" s="1322" t="str">
        <f>CONCATENATE('DATOS (2)'!C83)</f>
        <v>LJLKJOPOKPKMFD</v>
      </c>
      <c r="E93" s="1323"/>
      <c r="F93" s="1323"/>
      <c r="G93" s="1323"/>
      <c r="H93" s="1323"/>
      <c r="I93" s="1323"/>
      <c r="J93" s="1323"/>
      <c r="K93" s="1323"/>
      <c r="L93" s="1323"/>
      <c r="M93" s="1323"/>
      <c r="N93" s="1323"/>
      <c r="O93" s="1323"/>
      <c r="P93" s="1323"/>
      <c r="Q93" s="1323"/>
      <c r="R93" s="1323"/>
      <c r="S93" s="1323"/>
      <c r="T93" s="1323"/>
      <c r="U93" s="1324"/>
      <c r="V93" s="322"/>
      <c r="W93" s="316"/>
    </row>
    <row r="94" spans="2:23" ht="11.25" customHeight="1" x14ac:dyDescent="0.2">
      <c r="B94" s="314"/>
      <c r="C94" s="315"/>
      <c r="D94" s="337"/>
      <c r="E94" s="337"/>
      <c r="F94" s="337"/>
      <c r="G94" s="337"/>
      <c r="H94" s="337"/>
      <c r="I94" s="337"/>
      <c r="J94" s="337"/>
      <c r="K94" s="337"/>
      <c r="L94" s="337"/>
      <c r="M94" s="337"/>
      <c r="N94" s="337"/>
      <c r="O94" s="337"/>
      <c r="P94" s="337"/>
      <c r="Q94" s="337"/>
      <c r="R94" s="337"/>
      <c r="S94" s="337"/>
      <c r="T94" s="337"/>
      <c r="U94" s="337"/>
      <c r="V94" s="322"/>
      <c r="W94" s="316"/>
    </row>
    <row r="95" spans="2:23" ht="16" x14ac:dyDescent="0.2">
      <c r="B95" s="314"/>
      <c r="C95" s="315"/>
      <c r="D95" s="282" t="s">
        <v>81</v>
      </c>
      <c r="E95" s="322"/>
      <c r="F95" s="322"/>
      <c r="G95" s="322"/>
      <c r="H95" s="322"/>
      <c r="I95" s="322"/>
      <c r="J95" s="315"/>
      <c r="K95" s="315"/>
      <c r="L95" s="315"/>
      <c r="M95" s="315"/>
      <c r="N95" s="315"/>
      <c r="O95" s="315"/>
      <c r="P95" s="315"/>
      <c r="Q95" s="315"/>
      <c r="R95" s="315"/>
      <c r="S95" s="315"/>
      <c r="T95" s="315"/>
      <c r="U95" s="315"/>
      <c r="V95" s="315"/>
      <c r="W95" s="316"/>
    </row>
    <row r="96" spans="2:23" ht="24" customHeight="1" x14ac:dyDescent="0.2">
      <c r="B96" s="314"/>
      <c r="C96" s="315"/>
      <c r="D96" s="1325" t="s">
        <v>82</v>
      </c>
      <c r="E96" s="1325"/>
      <c r="F96" s="1325"/>
      <c r="G96" s="1325"/>
      <c r="H96" s="1325"/>
      <c r="I96" s="1325"/>
      <c r="J96" s="1325"/>
      <c r="K96" s="1325"/>
      <c r="L96" s="1325"/>
      <c r="M96" s="1325"/>
      <c r="N96" s="1325"/>
      <c r="O96" s="1325"/>
      <c r="P96" s="336"/>
      <c r="Q96" s="336"/>
      <c r="R96" s="336"/>
      <c r="S96" s="336"/>
      <c r="T96" s="336"/>
      <c r="U96" s="336"/>
      <c r="V96" s="315"/>
      <c r="W96" s="316"/>
    </row>
    <row r="97" spans="2:25" ht="9.75" customHeight="1" thickBot="1" x14ac:dyDescent="0.25">
      <c r="B97" s="314"/>
      <c r="C97" s="315"/>
      <c r="D97" s="282"/>
      <c r="E97" s="322"/>
      <c r="F97" s="322"/>
      <c r="G97" s="322"/>
      <c r="H97" s="322"/>
      <c r="I97" s="322"/>
      <c r="J97" s="315"/>
      <c r="K97" s="315"/>
      <c r="L97" s="315"/>
      <c r="M97" s="315"/>
      <c r="N97" s="315"/>
      <c r="O97" s="315"/>
      <c r="P97" s="315"/>
      <c r="Q97" s="315"/>
      <c r="R97" s="315"/>
      <c r="S97" s="315"/>
      <c r="T97" s="315"/>
      <c r="U97" s="315"/>
      <c r="V97" s="315"/>
      <c r="W97" s="316"/>
    </row>
    <row r="98" spans="2:25" ht="23.25" customHeight="1" thickBot="1" x14ac:dyDescent="0.25">
      <c r="B98" s="314"/>
      <c r="C98" s="315"/>
      <c r="D98" s="1326" t="str">
        <f>CONCATENATE('DATOS (2)'!C86)</f>
        <v>VCMX,NV,NCK</v>
      </c>
      <c r="E98" s="1327"/>
      <c r="F98" s="1327"/>
      <c r="G98" s="1327"/>
      <c r="H98" s="1327"/>
      <c r="I98" s="1327"/>
      <c r="J98" s="1327"/>
      <c r="K98" s="1327"/>
      <c r="L98" s="1327"/>
      <c r="M98" s="1327"/>
      <c r="N98" s="1327"/>
      <c r="O98" s="1327"/>
      <c r="P98" s="1327"/>
      <c r="Q98" s="1327"/>
      <c r="R98" s="1327"/>
      <c r="S98" s="1327"/>
      <c r="T98" s="1327"/>
      <c r="U98" s="1328"/>
      <c r="V98" s="338"/>
      <c r="W98" s="316"/>
    </row>
    <row r="99" spans="2:25" ht="11.25" customHeight="1" x14ac:dyDescent="0.2">
      <c r="B99" s="314"/>
      <c r="C99" s="315"/>
      <c r="D99" s="337"/>
      <c r="E99" s="337"/>
      <c r="F99" s="337"/>
      <c r="G99" s="337"/>
      <c r="H99" s="337"/>
      <c r="I99" s="337"/>
      <c r="J99" s="337"/>
      <c r="K99" s="337"/>
      <c r="L99" s="337"/>
      <c r="M99" s="337"/>
      <c r="N99" s="337"/>
      <c r="O99" s="337"/>
      <c r="P99" s="337"/>
      <c r="Q99" s="337"/>
      <c r="R99" s="337"/>
      <c r="S99" s="337"/>
      <c r="T99" s="337"/>
      <c r="U99" s="337"/>
      <c r="V99" s="337"/>
      <c r="W99" s="316"/>
    </row>
    <row r="100" spans="2:25" ht="17" thickBot="1" x14ac:dyDescent="0.25">
      <c r="B100" s="314"/>
      <c r="C100" s="315"/>
      <c r="D100" s="282" t="s">
        <v>250</v>
      </c>
      <c r="E100" s="322"/>
      <c r="F100" s="322"/>
      <c r="G100" s="322"/>
      <c r="H100" s="322"/>
      <c r="I100" s="322"/>
      <c r="J100" s="315"/>
      <c r="K100" s="322"/>
      <c r="L100" s="315"/>
      <c r="M100" s="315"/>
      <c r="N100" s="315"/>
      <c r="O100" s="315"/>
      <c r="P100" s="315"/>
      <c r="Q100" s="315"/>
      <c r="R100" s="315"/>
      <c r="S100" s="315"/>
      <c r="T100" s="315"/>
      <c r="U100" s="315"/>
      <c r="V100" s="315"/>
      <c r="W100" s="316"/>
    </row>
    <row r="101" spans="2:25" ht="19.5" customHeight="1" thickBot="1" x14ac:dyDescent="0.25">
      <c r="B101" s="314"/>
      <c r="C101" s="315"/>
      <c r="D101" s="1326" t="str">
        <f>CONCATENATE('DATOS (2)'!C89)</f>
        <v>MJFGORPE</v>
      </c>
      <c r="E101" s="1327"/>
      <c r="F101" s="1327"/>
      <c r="G101" s="1327"/>
      <c r="H101" s="1327"/>
      <c r="I101" s="1327"/>
      <c r="J101" s="1327"/>
      <c r="K101" s="1327"/>
      <c r="L101" s="1327"/>
      <c r="M101" s="1327"/>
      <c r="N101" s="1327"/>
      <c r="O101" s="1327"/>
      <c r="P101" s="1327"/>
      <c r="Q101" s="1327"/>
      <c r="R101" s="1327"/>
      <c r="S101" s="1327"/>
      <c r="T101" s="1327"/>
      <c r="U101" s="1328"/>
      <c r="V101" s="338"/>
      <c r="W101" s="316"/>
    </row>
    <row r="102" spans="2:25" ht="17" thickBot="1" x14ac:dyDescent="0.25">
      <c r="B102" s="317"/>
      <c r="C102" s="318"/>
      <c r="D102" s="276"/>
      <c r="E102" s="319"/>
      <c r="F102" s="319"/>
      <c r="G102" s="319"/>
      <c r="H102" s="319"/>
      <c r="I102" s="319"/>
      <c r="J102" s="318"/>
      <c r="K102" s="318"/>
      <c r="L102" s="318"/>
      <c r="M102" s="318"/>
      <c r="N102" s="318"/>
      <c r="O102" s="318"/>
      <c r="P102" s="318"/>
      <c r="Q102" s="318"/>
      <c r="R102" s="318"/>
      <c r="S102" s="318"/>
      <c r="T102" s="318"/>
      <c r="U102" s="318"/>
      <c r="V102" s="318"/>
      <c r="W102" s="320"/>
    </row>
    <row r="103" spans="2:25" ht="16" thickTop="1" x14ac:dyDescent="0.2"/>
    <row r="104" spans="2:25" ht="30" customHeight="1" x14ac:dyDescent="0.2">
      <c r="B104" s="252"/>
      <c r="C104" s="252"/>
      <c r="D104" s="1313" t="s">
        <v>251</v>
      </c>
      <c r="E104" s="1313"/>
      <c r="F104" s="1313"/>
      <c r="G104" s="1313"/>
      <c r="H104" s="1313"/>
      <c r="I104" s="1313"/>
      <c r="J104" s="1313"/>
      <c r="K104" s="1313"/>
      <c r="L104" s="1313"/>
      <c r="M104" s="1313"/>
      <c r="N104" s="1313"/>
      <c r="O104" s="1313"/>
      <c r="P104" s="253"/>
      <c r="Q104" s="253"/>
      <c r="R104" s="253"/>
      <c r="S104" s="253"/>
      <c r="T104" s="253"/>
      <c r="U104" s="253"/>
      <c r="V104" s="252"/>
      <c r="W104" s="252"/>
    </row>
    <row r="105" spans="2:25" ht="39.75" customHeight="1" x14ac:dyDescent="0.2">
      <c r="B105" s="329"/>
      <c r="C105" s="329"/>
      <c r="D105" s="1344" t="s">
        <v>252</v>
      </c>
      <c r="E105" s="1344"/>
      <c r="F105" s="1344"/>
      <c r="G105" s="1344"/>
      <c r="H105" s="1344"/>
      <c r="I105" s="1344"/>
      <c r="J105" s="1344"/>
      <c r="K105" s="1344"/>
      <c r="L105" s="1344"/>
      <c r="M105" s="1344"/>
      <c r="N105" s="1344"/>
      <c r="O105" s="1344"/>
      <c r="P105" s="1344"/>
      <c r="Q105" s="1344"/>
      <c r="R105" s="1344"/>
      <c r="S105" s="1344"/>
      <c r="T105" s="1344"/>
      <c r="U105" s="1344"/>
      <c r="V105" s="1344"/>
      <c r="W105" s="1344"/>
    </row>
    <row r="106" spans="2:25" ht="12.75" customHeight="1" thickBot="1" x14ac:dyDescent="0.25"/>
    <row r="107" spans="2:25" ht="20" thickTop="1" x14ac:dyDescent="0.25">
      <c r="B107" s="279"/>
      <c r="C107" s="280">
        <v>1</v>
      </c>
      <c r="D107" s="258" t="s">
        <v>253</v>
      </c>
      <c r="E107" s="280"/>
      <c r="F107" s="280"/>
      <c r="G107" s="257"/>
      <c r="H107" s="257"/>
      <c r="I107" s="259"/>
      <c r="J107" s="259"/>
      <c r="K107" s="259"/>
      <c r="L107" s="260"/>
      <c r="M107" s="260"/>
      <c r="N107" s="260"/>
      <c r="O107" s="260"/>
      <c r="P107" s="260"/>
      <c r="Q107" s="260"/>
      <c r="R107" s="260"/>
      <c r="S107" s="260"/>
      <c r="T107" s="260"/>
      <c r="U107" s="260"/>
      <c r="V107" s="261"/>
      <c r="W107" s="262"/>
    </row>
    <row r="108" spans="2:25" ht="19" x14ac:dyDescent="0.2">
      <c r="B108" s="314"/>
      <c r="C108" s="315"/>
      <c r="D108" s="339" t="s">
        <v>254</v>
      </c>
      <c r="E108" s="322"/>
      <c r="F108" s="322"/>
      <c r="G108" s="322"/>
      <c r="H108" s="322"/>
      <c r="I108" s="1329" t="s">
        <v>17</v>
      </c>
      <c r="J108" s="1329"/>
      <c r="K108" s="1329"/>
      <c r="L108" s="1329"/>
      <c r="M108" s="1329"/>
      <c r="N108" s="315"/>
      <c r="O108" s="315"/>
      <c r="P108" s="315"/>
      <c r="Q108" s="315"/>
      <c r="R108" s="315"/>
      <c r="S108" s="315"/>
      <c r="T108" s="315"/>
      <c r="U108" s="315"/>
      <c r="V108" s="315"/>
      <c r="W108" s="316"/>
      <c r="Y108" s="239" t="s">
        <v>15</v>
      </c>
    </row>
    <row r="109" spans="2:25" ht="11.25" customHeight="1" x14ac:dyDescent="0.2">
      <c r="B109" s="314"/>
      <c r="C109" s="315"/>
      <c r="D109" s="339"/>
      <c r="E109" s="322"/>
      <c r="F109" s="322"/>
      <c r="G109" s="322"/>
      <c r="H109" s="322"/>
      <c r="I109" s="322"/>
      <c r="J109" s="315"/>
      <c r="K109" s="315"/>
      <c r="L109" s="315"/>
      <c r="M109" s="315"/>
      <c r="N109" s="315"/>
      <c r="O109" s="315"/>
      <c r="P109" s="315"/>
      <c r="Q109" s="315"/>
      <c r="R109" s="315"/>
      <c r="S109" s="315"/>
      <c r="T109" s="315"/>
      <c r="U109" s="315"/>
      <c r="V109" s="315"/>
      <c r="W109" s="316"/>
      <c r="Y109" s="239" t="s">
        <v>16</v>
      </c>
    </row>
    <row r="110" spans="2:25" ht="17" thickBot="1" x14ac:dyDescent="0.25">
      <c r="B110" s="314"/>
      <c r="C110" s="315"/>
      <c r="D110" s="282" t="s">
        <v>256</v>
      </c>
      <c r="E110" s="322"/>
      <c r="F110" s="322"/>
      <c r="G110" s="322"/>
      <c r="H110" s="322"/>
      <c r="I110" s="323"/>
      <c r="J110" s="322"/>
      <c r="K110" s="315"/>
      <c r="L110" s="315"/>
      <c r="M110" s="315"/>
      <c r="N110" s="315"/>
      <c r="O110" s="335"/>
      <c r="P110" s="335"/>
      <c r="Q110" s="335"/>
      <c r="R110" s="335"/>
      <c r="S110" s="335"/>
      <c r="T110" s="335"/>
      <c r="U110" s="335"/>
      <c r="V110" s="315"/>
      <c r="W110" s="316"/>
      <c r="Y110" s="239" t="s">
        <v>17</v>
      </c>
    </row>
    <row r="111" spans="2:25" ht="15.75" customHeight="1" x14ac:dyDescent="0.2">
      <c r="B111" s="314"/>
      <c r="C111" s="315"/>
      <c r="D111" s="1288" t="str">
        <f>CONCATENATE('DATOS (2)'!C34)</f>
        <v>WER2ERQWERWE</v>
      </c>
      <c r="E111" s="1289"/>
      <c r="F111" s="1289"/>
      <c r="G111" s="1289"/>
      <c r="H111" s="1289"/>
      <c r="I111" s="1289"/>
      <c r="J111" s="1289"/>
      <c r="K111" s="1289"/>
      <c r="L111" s="1289"/>
      <c r="M111" s="1289"/>
      <c r="N111" s="1289"/>
      <c r="O111" s="1289"/>
      <c r="P111" s="1289"/>
      <c r="Q111" s="1289"/>
      <c r="R111" s="1289"/>
      <c r="S111" s="1289"/>
      <c r="T111" s="1289"/>
      <c r="U111" s="1290"/>
      <c r="V111" s="315"/>
      <c r="W111" s="316"/>
      <c r="Y111" s="239" t="s">
        <v>18</v>
      </c>
    </row>
    <row r="112" spans="2:25" x14ac:dyDescent="0.2">
      <c r="B112" s="314"/>
      <c r="C112" s="315"/>
      <c r="D112" s="1330"/>
      <c r="E112" s="1331"/>
      <c r="F112" s="1331"/>
      <c r="G112" s="1331"/>
      <c r="H112" s="1331"/>
      <c r="I112" s="1331"/>
      <c r="J112" s="1331"/>
      <c r="K112" s="1331"/>
      <c r="L112" s="1331"/>
      <c r="M112" s="1331"/>
      <c r="N112" s="1331"/>
      <c r="O112" s="1331"/>
      <c r="P112" s="1331"/>
      <c r="Q112" s="1331"/>
      <c r="R112" s="1331"/>
      <c r="S112" s="1331"/>
      <c r="T112" s="1331"/>
      <c r="U112" s="1332"/>
      <c r="V112" s="315"/>
      <c r="W112" s="316"/>
      <c r="Y112" s="239" t="s">
        <v>19</v>
      </c>
    </row>
    <row r="113" spans="2:23" ht="16" thickBot="1" x14ac:dyDescent="0.25">
      <c r="B113" s="314"/>
      <c r="C113" s="315"/>
      <c r="D113" s="1291"/>
      <c r="E113" s="1292"/>
      <c r="F113" s="1292"/>
      <c r="G113" s="1292"/>
      <c r="H113" s="1292"/>
      <c r="I113" s="1292"/>
      <c r="J113" s="1292"/>
      <c r="K113" s="1292"/>
      <c r="L113" s="1292"/>
      <c r="M113" s="1292"/>
      <c r="N113" s="1292"/>
      <c r="O113" s="1292"/>
      <c r="P113" s="1292"/>
      <c r="Q113" s="1292"/>
      <c r="R113" s="1292"/>
      <c r="S113" s="1292"/>
      <c r="T113" s="1292"/>
      <c r="U113" s="1293"/>
      <c r="V113" s="315"/>
      <c r="W113" s="316"/>
    </row>
    <row r="114" spans="2:23" ht="16" thickBot="1" x14ac:dyDescent="0.25">
      <c r="B114" s="314"/>
      <c r="C114" s="315"/>
      <c r="D114" s="322"/>
      <c r="E114" s="322"/>
      <c r="F114" s="322"/>
      <c r="G114" s="322"/>
      <c r="H114" s="322"/>
      <c r="I114" s="322"/>
      <c r="J114" s="315"/>
      <c r="K114" s="315"/>
      <c r="L114" s="315"/>
      <c r="M114" s="315"/>
      <c r="N114" s="315"/>
      <c r="O114" s="315"/>
      <c r="P114" s="315"/>
      <c r="Q114" s="315"/>
      <c r="R114" s="315"/>
      <c r="S114" s="315"/>
      <c r="T114" s="315"/>
      <c r="U114" s="315"/>
      <c r="V114" s="315"/>
      <c r="W114" s="316"/>
    </row>
    <row r="115" spans="2:23" ht="20" thickTop="1" x14ac:dyDescent="0.25">
      <c r="B115" s="279"/>
      <c r="C115" s="280">
        <v>2</v>
      </c>
      <c r="D115" s="258" t="s">
        <v>257</v>
      </c>
      <c r="E115" s="280"/>
      <c r="F115" s="280"/>
      <c r="G115" s="257"/>
      <c r="H115" s="257"/>
      <c r="I115" s="259"/>
      <c r="J115" s="259"/>
      <c r="K115" s="259"/>
      <c r="L115" s="260"/>
      <c r="M115" s="260"/>
      <c r="N115" s="260"/>
      <c r="O115" s="260"/>
      <c r="P115" s="260"/>
      <c r="Q115" s="260"/>
      <c r="R115" s="260"/>
      <c r="S115" s="260"/>
      <c r="T115" s="260"/>
      <c r="U115" s="260"/>
      <c r="V115" s="261"/>
      <c r="W115" s="262"/>
    </row>
    <row r="116" spans="2:23" ht="19" x14ac:dyDescent="0.2">
      <c r="B116" s="314"/>
      <c r="C116" s="315"/>
      <c r="D116" s="339" t="s">
        <v>258</v>
      </c>
      <c r="E116" s="322"/>
      <c r="F116" s="322"/>
      <c r="G116" s="322"/>
      <c r="H116" s="322"/>
      <c r="I116" s="322"/>
      <c r="J116" s="315"/>
      <c r="K116" s="315"/>
      <c r="L116" s="315"/>
      <c r="M116" s="1329" t="s">
        <v>17</v>
      </c>
      <c r="N116" s="1329"/>
      <c r="O116" s="1329"/>
      <c r="P116" s="1329"/>
      <c r="Q116" s="1329"/>
      <c r="R116" s="340"/>
      <c r="S116" s="340"/>
      <c r="T116" s="340"/>
      <c r="U116" s="340"/>
      <c r="V116" s="315"/>
      <c r="W116" s="316"/>
    </row>
    <row r="117" spans="2:23" ht="11.25" customHeight="1" x14ac:dyDescent="0.2">
      <c r="B117" s="314"/>
      <c r="C117" s="315"/>
      <c r="D117" s="339"/>
      <c r="E117" s="322"/>
      <c r="F117" s="322"/>
      <c r="G117" s="322"/>
      <c r="H117" s="322"/>
      <c r="I117" s="322"/>
      <c r="J117" s="315"/>
      <c r="K117" s="315"/>
      <c r="L117" s="315"/>
      <c r="M117" s="315"/>
      <c r="N117" s="315"/>
      <c r="O117" s="315"/>
      <c r="P117" s="315"/>
      <c r="Q117" s="315"/>
      <c r="R117" s="315"/>
      <c r="S117" s="315"/>
      <c r="T117" s="315"/>
      <c r="U117" s="315"/>
      <c r="V117" s="315"/>
      <c r="W117" s="316"/>
    </row>
    <row r="118" spans="2:23" ht="17" thickBot="1" x14ac:dyDescent="0.25">
      <c r="B118" s="314"/>
      <c r="C118" s="315"/>
      <c r="D118" s="282" t="s">
        <v>256</v>
      </c>
      <c r="E118" s="322"/>
      <c r="F118" s="322"/>
      <c r="G118" s="322"/>
      <c r="H118" s="322"/>
      <c r="I118" s="323"/>
      <c r="J118" s="322"/>
      <c r="K118" s="315"/>
      <c r="L118" s="315"/>
      <c r="M118" s="315"/>
      <c r="N118" s="315"/>
      <c r="O118" s="335"/>
      <c r="P118" s="335"/>
      <c r="Q118" s="335"/>
      <c r="R118" s="335"/>
      <c r="S118" s="335"/>
      <c r="T118" s="335"/>
      <c r="U118" s="335"/>
      <c r="V118" s="315"/>
      <c r="W118" s="316"/>
    </row>
    <row r="119" spans="2:23" x14ac:dyDescent="0.2">
      <c r="B119" s="314"/>
      <c r="C119" s="315"/>
      <c r="D119" s="1288" t="str">
        <f>CONCATENATE('DATOS (2)'!C37)</f>
        <v>YRTYURTYURTY</v>
      </c>
      <c r="E119" s="1289"/>
      <c r="F119" s="1289"/>
      <c r="G119" s="1289"/>
      <c r="H119" s="1289"/>
      <c r="I119" s="1289"/>
      <c r="J119" s="1289"/>
      <c r="K119" s="1289"/>
      <c r="L119" s="1289"/>
      <c r="M119" s="1289"/>
      <c r="N119" s="1289"/>
      <c r="O119" s="1289"/>
      <c r="P119" s="1289"/>
      <c r="Q119" s="1289"/>
      <c r="R119" s="1289"/>
      <c r="S119" s="1289"/>
      <c r="T119" s="1289"/>
      <c r="U119" s="1290"/>
      <c r="V119" s="315"/>
      <c r="W119" s="316"/>
    </row>
    <row r="120" spans="2:23" ht="16" thickBot="1" x14ac:dyDescent="0.25">
      <c r="B120" s="314"/>
      <c r="C120" s="315"/>
      <c r="D120" s="1291"/>
      <c r="E120" s="1292"/>
      <c r="F120" s="1292"/>
      <c r="G120" s="1292"/>
      <c r="H120" s="1292"/>
      <c r="I120" s="1292"/>
      <c r="J120" s="1292"/>
      <c r="K120" s="1292"/>
      <c r="L120" s="1292"/>
      <c r="M120" s="1292"/>
      <c r="N120" s="1292"/>
      <c r="O120" s="1292"/>
      <c r="P120" s="1292"/>
      <c r="Q120" s="1292"/>
      <c r="R120" s="1292"/>
      <c r="S120" s="1292"/>
      <c r="T120" s="1292"/>
      <c r="U120" s="1293"/>
      <c r="V120" s="315"/>
      <c r="W120" s="316"/>
    </row>
    <row r="121" spans="2:23" s="250" customFormat="1" ht="16" thickBot="1" x14ac:dyDescent="0.25">
      <c r="B121" s="317"/>
      <c r="C121" s="318"/>
      <c r="D121" s="319"/>
      <c r="E121" s="319"/>
      <c r="F121" s="319"/>
      <c r="G121" s="319"/>
      <c r="H121" s="319"/>
      <c r="I121" s="319"/>
      <c r="J121" s="318"/>
      <c r="K121" s="318"/>
      <c r="L121" s="318"/>
      <c r="M121" s="318"/>
      <c r="N121" s="318"/>
      <c r="O121" s="318"/>
      <c r="P121" s="318"/>
      <c r="Q121" s="318"/>
      <c r="R121" s="318"/>
      <c r="S121" s="318"/>
      <c r="T121" s="318"/>
      <c r="U121" s="318"/>
      <c r="V121" s="318"/>
      <c r="W121" s="320"/>
    </row>
    <row r="122" spans="2:23" s="250" customFormat="1" ht="16" thickTop="1" x14ac:dyDescent="0.2">
      <c r="C122" s="341"/>
      <c r="D122" s="342"/>
      <c r="E122" s="342"/>
      <c r="F122" s="342"/>
      <c r="G122" s="342"/>
      <c r="H122" s="342"/>
      <c r="I122" s="342"/>
      <c r="J122" s="341"/>
      <c r="K122" s="341"/>
      <c r="L122" s="341"/>
      <c r="M122" s="341"/>
      <c r="N122" s="341"/>
      <c r="O122" s="341"/>
      <c r="P122" s="341"/>
      <c r="Q122" s="341"/>
      <c r="R122" s="341"/>
      <c r="S122" s="341"/>
      <c r="T122" s="341"/>
      <c r="U122" s="341"/>
      <c r="V122" s="341"/>
    </row>
    <row r="123" spans="2:23" ht="35.25" customHeight="1" x14ac:dyDescent="0.2">
      <c r="B123" s="248"/>
      <c r="C123" s="248"/>
      <c r="D123" s="1333" t="s">
        <v>259</v>
      </c>
      <c r="E123" s="1333"/>
      <c r="F123" s="1333"/>
      <c r="G123" s="1333"/>
      <c r="H123" s="1333"/>
      <c r="I123" s="1333"/>
      <c r="J123" s="1333"/>
      <c r="K123" s="1333"/>
      <c r="L123" s="1333"/>
      <c r="M123" s="1333"/>
      <c r="N123" s="1333"/>
      <c r="O123" s="1333"/>
      <c r="P123" s="249"/>
      <c r="Q123" s="249"/>
      <c r="R123" s="249"/>
      <c r="S123" s="249"/>
      <c r="T123" s="249"/>
      <c r="U123" s="249"/>
      <c r="V123" s="248"/>
      <c r="W123" s="248"/>
    </row>
    <row r="124" spans="2:23" ht="19" x14ac:dyDescent="0.2">
      <c r="D124" s="343"/>
    </row>
    <row r="125" spans="2:23" ht="24" x14ac:dyDescent="0.2">
      <c r="B125" s="252"/>
      <c r="C125" s="252"/>
      <c r="D125" s="1313" t="s">
        <v>89</v>
      </c>
      <c r="E125" s="1313"/>
      <c r="F125" s="1313"/>
      <c r="G125" s="1313"/>
      <c r="H125" s="1313"/>
      <c r="I125" s="1313"/>
      <c r="J125" s="1313"/>
      <c r="K125" s="1313"/>
      <c r="L125" s="1313"/>
      <c r="M125" s="1313"/>
      <c r="N125" s="1313"/>
      <c r="O125" s="1313"/>
      <c r="P125" s="253"/>
      <c r="Q125" s="253"/>
      <c r="R125" s="253"/>
      <c r="S125" s="253"/>
      <c r="T125" s="253"/>
      <c r="U125" s="253"/>
      <c r="V125" s="252"/>
      <c r="W125" s="252"/>
    </row>
    <row r="126" spans="2:23" ht="20.25" customHeight="1" x14ac:dyDescent="0.2">
      <c r="B126" s="329"/>
      <c r="C126" s="329"/>
      <c r="D126" s="344" t="s">
        <v>260</v>
      </c>
      <c r="E126" s="345"/>
      <c r="F126" s="345"/>
      <c r="G126" s="345"/>
      <c r="H126" s="345"/>
      <c r="I126" s="345"/>
      <c r="J126" s="329"/>
      <c r="K126" s="329"/>
      <c r="L126" s="329"/>
      <c r="M126" s="329"/>
      <c r="N126" s="329"/>
      <c r="O126" s="329"/>
      <c r="P126" s="329"/>
      <c r="Q126" s="329"/>
      <c r="R126" s="329"/>
      <c r="S126" s="329"/>
      <c r="T126" s="329"/>
      <c r="U126" s="329"/>
      <c r="V126" s="329"/>
      <c r="W126" s="329"/>
    </row>
    <row r="128" spans="2:23" ht="20" thickTop="1" x14ac:dyDescent="0.25">
      <c r="B128" s="279"/>
      <c r="C128" s="280">
        <v>1</v>
      </c>
      <c r="D128" s="258" t="s">
        <v>261</v>
      </c>
      <c r="E128" s="280"/>
      <c r="F128" s="280"/>
      <c r="G128" s="257"/>
      <c r="H128" s="257"/>
      <c r="I128" s="259"/>
      <c r="J128" s="259"/>
      <c r="K128" s="259"/>
      <c r="L128" s="260"/>
      <c r="M128" s="260"/>
      <c r="N128" s="260"/>
      <c r="O128" s="260"/>
      <c r="P128" s="260"/>
      <c r="Q128" s="260"/>
      <c r="R128" s="260"/>
      <c r="S128" s="260"/>
      <c r="T128" s="260"/>
      <c r="U128" s="260"/>
      <c r="V128" s="261"/>
      <c r="W128" s="262"/>
    </row>
    <row r="129" spans="2:25" ht="10.5" customHeight="1" x14ac:dyDescent="0.2">
      <c r="B129" s="314"/>
      <c r="C129" s="315"/>
      <c r="D129" s="267"/>
      <c r="E129" s="322"/>
      <c r="F129" s="322"/>
      <c r="G129" s="322"/>
      <c r="H129" s="322"/>
      <c r="I129" s="322"/>
      <c r="J129" s="315"/>
      <c r="K129" s="315"/>
      <c r="L129" s="315"/>
      <c r="M129" s="315"/>
      <c r="N129" s="315"/>
      <c r="O129" s="315"/>
      <c r="P129" s="315"/>
      <c r="Q129" s="315"/>
      <c r="R129" s="315"/>
      <c r="S129" s="315"/>
      <c r="T129" s="315"/>
      <c r="U129" s="315"/>
      <c r="V129" s="315"/>
      <c r="W129" s="316"/>
    </row>
    <row r="130" spans="2:25" s="245" customFormat="1" ht="17" thickBot="1" x14ac:dyDescent="0.25">
      <c r="B130" s="263"/>
      <c r="C130" s="264"/>
      <c r="D130" s="265" t="s">
        <v>220</v>
      </c>
      <c r="E130" s="266"/>
      <c r="F130" s="266"/>
      <c r="G130" s="266"/>
      <c r="H130" s="266"/>
      <c r="I130" s="267"/>
      <c r="J130" s="268"/>
      <c r="K130" s="268"/>
      <c r="L130" s="268"/>
      <c r="M130" s="268"/>
      <c r="N130" s="268"/>
      <c r="O130" s="268"/>
      <c r="P130" s="268"/>
      <c r="Q130" s="268"/>
      <c r="R130" s="268"/>
      <c r="S130" s="268"/>
      <c r="T130" s="268"/>
      <c r="U130" s="268"/>
      <c r="V130" s="268"/>
      <c r="W130" s="269"/>
    </row>
    <row r="131" spans="2:25" s="245" customFormat="1" ht="35" thickBot="1" x14ac:dyDescent="0.25">
      <c r="B131" s="263"/>
      <c r="C131" s="264"/>
      <c r="D131" s="290" t="s">
        <v>262</v>
      </c>
      <c r="E131" s="291" t="s">
        <v>31</v>
      </c>
      <c r="F131" s="291" t="s">
        <v>32</v>
      </c>
      <c r="G131" s="291" t="s">
        <v>33</v>
      </c>
      <c r="H131" s="291" t="s">
        <v>34</v>
      </c>
      <c r="I131" s="291" t="s">
        <v>35</v>
      </c>
      <c r="J131" s="291" t="s">
        <v>36</v>
      </c>
      <c r="K131" s="268"/>
      <c r="L131" s="268"/>
      <c r="M131" s="268"/>
      <c r="N131" s="268"/>
      <c r="O131" s="268"/>
      <c r="P131" s="268"/>
      <c r="Q131" s="268"/>
      <c r="R131" s="268"/>
      <c r="S131" s="268"/>
      <c r="T131" s="268"/>
      <c r="U131" s="268"/>
      <c r="V131" s="268"/>
      <c r="W131" s="269"/>
    </row>
    <row r="132" spans="2:25" s="245" customFormat="1" ht="18" customHeight="1" x14ac:dyDescent="0.2">
      <c r="B132" s="263"/>
      <c r="C132" s="264"/>
      <c r="D132" s="451">
        <f>'DATOS (2)'!C16</f>
        <v>735936</v>
      </c>
      <c r="E132" s="271">
        <f>IF('DATOS (2)'!C93&gt;0%,'DATOS (2)'!C93,"")</f>
        <v>0.01</v>
      </c>
      <c r="F132" s="271">
        <f>IF('DATOS (2)'!D93&gt;0%,'DATOS (2)'!D93,"")</f>
        <v>0.02</v>
      </c>
      <c r="G132" s="271">
        <f>IF('DATOS (2)'!E93&gt;0%,'DATOS (2)'!E93,"")</f>
        <v>0.03</v>
      </c>
      <c r="H132" s="271">
        <f>IF('DATOS (2)'!F93&gt;0%,'DATOS (2)'!F93,"")</f>
        <v>0.04</v>
      </c>
      <c r="I132" s="271">
        <f>IF('DATOS (2)'!G93&gt;0%,'DATOS (2)'!G93,"")</f>
        <v>0.02</v>
      </c>
      <c r="J132" s="271">
        <f>IF('DATOS (2)'!H93&gt;0%,'DATOS (2)'!H93,"")</f>
        <v>0.06</v>
      </c>
      <c r="K132" s="268"/>
      <c r="L132" s="268"/>
      <c r="M132" s="268"/>
      <c r="N132" s="268"/>
      <c r="O132" s="268"/>
      <c r="P132" s="268"/>
      <c r="Q132" s="268"/>
      <c r="R132" s="268"/>
      <c r="S132" s="268"/>
      <c r="T132" s="268"/>
      <c r="U132" s="268"/>
      <c r="V132" s="268"/>
      <c r="W132" s="269"/>
    </row>
    <row r="133" spans="2:25" s="245" customFormat="1" ht="10.5" customHeight="1" thickBot="1" x14ac:dyDescent="0.25">
      <c r="B133" s="272"/>
      <c r="C133" s="273"/>
      <c r="D133" s="276"/>
      <c r="E133" s="275"/>
      <c r="F133" s="275"/>
      <c r="G133" s="275"/>
      <c r="H133" s="275"/>
      <c r="I133" s="276"/>
      <c r="J133" s="277"/>
      <c r="K133" s="268"/>
      <c r="L133" s="268"/>
      <c r="M133" s="268"/>
      <c r="N133" s="268"/>
      <c r="O133" s="268"/>
      <c r="P133" s="268"/>
      <c r="Q133" s="268"/>
      <c r="R133" s="268"/>
      <c r="S133" s="268"/>
      <c r="T133" s="268"/>
      <c r="U133" s="277"/>
      <c r="V133" s="277"/>
      <c r="W133" s="278"/>
    </row>
    <row r="134" spans="2:25" s="245" customFormat="1" ht="45.75" customHeight="1" thickTop="1" x14ac:dyDescent="0.25">
      <c r="B134" s="279"/>
      <c r="C134" s="346">
        <v>2</v>
      </c>
      <c r="D134" s="1320" t="s">
        <v>91</v>
      </c>
      <c r="E134" s="1320"/>
      <c r="F134" s="1320"/>
      <c r="G134" s="1320"/>
      <c r="H134" s="1320"/>
      <c r="I134" s="1320"/>
      <c r="J134" s="1320"/>
      <c r="K134" s="1320"/>
      <c r="L134" s="1320"/>
      <c r="M134" s="1320"/>
      <c r="N134" s="1320"/>
      <c r="O134" s="1320"/>
      <c r="P134" s="347"/>
      <c r="Q134" s="347"/>
      <c r="R134" s="347"/>
      <c r="S134" s="347"/>
      <c r="T134" s="347"/>
      <c r="U134" s="347"/>
      <c r="V134" s="261"/>
      <c r="W134" s="262"/>
    </row>
    <row r="135" spans="2:25" ht="17" thickBot="1" x14ac:dyDescent="0.25">
      <c r="B135" s="314"/>
      <c r="C135" s="315" t="s">
        <v>224</v>
      </c>
      <c r="D135" s="282" t="s">
        <v>90</v>
      </c>
      <c r="E135" s="322"/>
      <c r="F135" s="322"/>
      <c r="G135" s="322"/>
      <c r="H135" s="322"/>
      <c r="I135" s="322"/>
      <c r="J135" s="315"/>
      <c r="K135" s="315"/>
      <c r="L135" s="315"/>
      <c r="M135" s="315"/>
      <c r="N135" s="315"/>
      <c r="O135" s="335"/>
      <c r="P135" s="335"/>
      <c r="Q135" s="335"/>
      <c r="R135" s="335"/>
      <c r="S135" s="335"/>
      <c r="T135" s="335"/>
      <c r="U135" s="335"/>
      <c r="V135" s="315"/>
      <c r="W135" s="316"/>
    </row>
    <row r="136" spans="2:25" ht="25.5" customHeight="1" x14ac:dyDescent="0.2">
      <c r="B136" s="314"/>
      <c r="C136" s="315"/>
      <c r="D136" s="1305" t="str">
        <f>CONCATENATE('DATOS (2)'!C97)</f>
        <v>3123123123</v>
      </c>
      <c r="E136" s="1306"/>
      <c r="F136" s="1306"/>
      <c r="G136" s="1306"/>
      <c r="H136" s="1306"/>
      <c r="I136" s="1306"/>
      <c r="J136" s="1306"/>
      <c r="K136" s="1306"/>
      <c r="L136" s="1306"/>
      <c r="M136" s="1306"/>
      <c r="N136" s="1306"/>
      <c r="O136" s="1306"/>
      <c r="P136" s="1306"/>
      <c r="Q136" s="1306"/>
      <c r="R136" s="1306"/>
      <c r="S136" s="1306"/>
      <c r="T136" s="1306"/>
      <c r="U136" s="1307"/>
      <c r="V136" s="315"/>
      <c r="W136" s="316"/>
    </row>
    <row r="137" spans="2:25" ht="16" thickBot="1" x14ac:dyDescent="0.25">
      <c r="B137" s="314"/>
      <c r="C137" s="315"/>
      <c r="D137" s="1308"/>
      <c r="E137" s="1309"/>
      <c r="F137" s="1309"/>
      <c r="G137" s="1309"/>
      <c r="H137" s="1309"/>
      <c r="I137" s="1309"/>
      <c r="J137" s="1309"/>
      <c r="K137" s="1309"/>
      <c r="L137" s="1309"/>
      <c r="M137" s="1309"/>
      <c r="N137" s="1309"/>
      <c r="O137" s="1309"/>
      <c r="P137" s="1309"/>
      <c r="Q137" s="1309"/>
      <c r="R137" s="1309"/>
      <c r="S137" s="1309"/>
      <c r="T137" s="1309"/>
      <c r="U137" s="1310"/>
      <c r="V137" s="315"/>
      <c r="W137" s="316"/>
    </row>
    <row r="138" spans="2:25" ht="17" thickBot="1" x14ac:dyDescent="0.25">
      <c r="B138" s="317"/>
      <c r="C138" s="318"/>
      <c r="D138" s="348"/>
      <c r="E138" s="348"/>
      <c r="F138" s="348"/>
      <c r="G138" s="348"/>
      <c r="H138" s="348"/>
      <c r="I138" s="348"/>
      <c r="J138" s="348"/>
      <c r="K138" s="348"/>
      <c r="L138" s="348"/>
      <c r="M138" s="348"/>
      <c r="N138" s="348"/>
      <c r="O138" s="348"/>
      <c r="P138" s="348"/>
      <c r="Q138" s="348"/>
      <c r="R138" s="348"/>
      <c r="S138" s="348"/>
      <c r="T138" s="348"/>
      <c r="U138" s="348"/>
      <c r="V138" s="318"/>
      <c r="W138" s="320"/>
    </row>
    <row r="139" spans="2:25" s="250" customFormat="1" ht="17" thickTop="1" x14ac:dyDescent="0.2">
      <c r="D139" s="349"/>
      <c r="E139" s="349"/>
      <c r="F139" s="349"/>
      <c r="G139" s="349"/>
      <c r="H139" s="349"/>
      <c r="I139" s="349"/>
      <c r="J139" s="349"/>
      <c r="K139" s="349"/>
      <c r="L139" s="349"/>
      <c r="M139" s="349"/>
      <c r="N139" s="349"/>
      <c r="O139" s="349"/>
      <c r="P139" s="349"/>
      <c r="Q139" s="349"/>
      <c r="R139" s="349"/>
      <c r="S139" s="349"/>
      <c r="T139" s="349"/>
      <c r="U139" s="349"/>
    </row>
    <row r="140" spans="2:25" ht="24" x14ac:dyDescent="0.2">
      <c r="B140" s="252"/>
      <c r="C140" s="252"/>
      <c r="D140" s="1313" t="s">
        <v>92</v>
      </c>
      <c r="E140" s="1313"/>
      <c r="F140" s="1313"/>
      <c r="G140" s="1313"/>
      <c r="H140" s="1313"/>
      <c r="I140" s="1313"/>
      <c r="J140" s="1313"/>
      <c r="K140" s="1313"/>
      <c r="L140" s="1313"/>
      <c r="M140" s="1313"/>
      <c r="N140" s="1313"/>
      <c r="O140" s="1313"/>
      <c r="P140" s="253"/>
      <c r="Q140" s="253"/>
      <c r="R140" s="253"/>
      <c r="S140" s="253"/>
      <c r="T140" s="253"/>
      <c r="U140" s="253"/>
      <c r="V140" s="252"/>
      <c r="W140" s="252"/>
    </row>
    <row r="141" spans="2:25" ht="16" thickBot="1" x14ac:dyDescent="0.25">
      <c r="B141" s="250"/>
      <c r="C141" s="250"/>
      <c r="D141" s="350"/>
      <c r="E141" s="351"/>
      <c r="F141" s="351"/>
      <c r="G141" s="351"/>
      <c r="H141" s="351"/>
      <c r="I141" s="351"/>
      <c r="J141" s="250"/>
      <c r="K141" s="250"/>
      <c r="L141" s="250"/>
      <c r="M141" s="250"/>
      <c r="N141" s="250"/>
      <c r="O141" s="250"/>
      <c r="P141" s="250"/>
      <c r="Q141" s="250"/>
      <c r="R141" s="250"/>
      <c r="S141" s="250"/>
      <c r="T141" s="250"/>
      <c r="U141" s="250"/>
      <c r="V141" s="250"/>
      <c r="W141" s="250"/>
      <c r="X141" s="250"/>
      <c r="Y141" s="250"/>
    </row>
    <row r="142" spans="2:25" ht="20" thickTop="1" x14ac:dyDescent="0.25">
      <c r="B142" s="279"/>
      <c r="C142" s="280">
        <v>1</v>
      </c>
      <c r="D142" s="1320" t="s">
        <v>263</v>
      </c>
      <c r="E142" s="1320"/>
      <c r="F142" s="1320"/>
      <c r="G142" s="1320"/>
      <c r="H142" s="1320"/>
      <c r="I142" s="1320"/>
      <c r="J142" s="1320"/>
      <c r="K142" s="1320"/>
      <c r="L142" s="1320"/>
      <c r="M142" s="1320"/>
      <c r="N142" s="1320"/>
      <c r="O142" s="1320"/>
      <c r="P142" s="347"/>
      <c r="Q142" s="347"/>
      <c r="R142" s="347"/>
      <c r="S142" s="347"/>
      <c r="T142" s="347"/>
      <c r="U142" s="347"/>
      <c r="V142" s="261"/>
      <c r="W142" s="262"/>
    </row>
    <row r="143" spans="2:25" ht="20" thickBot="1" x14ac:dyDescent="0.3">
      <c r="B143" s="352"/>
      <c r="C143" s="353"/>
      <c r="D143" s="1321"/>
      <c r="E143" s="1321"/>
      <c r="F143" s="1321"/>
      <c r="G143" s="1321"/>
      <c r="H143" s="1321"/>
      <c r="I143" s="1321"/>
      <c r="J143" s="1321"/>
      <c r="K143" s="1321"/>
      <c r="L143" s="1321"/>
      <c r="M143" s="1321"/>
      <c r="N143" s="1321"/>
      <c r="O143" s="1321"/>
      <c r="P143" s="354"/>
      <c r="Q143" s="354"/>
      <c r="R143" s="354"/>
      <c r="S143" s="354"/>
      <c r="T143" s="354"/>
      <c r="U143" s="354"/>
      <c r="V143" s="355"/>
      <c r="W143" s="356"/>
    </row>
    <row r="144" spans="2:25" ht="19.5" customHeight="1" x14ac:dyDescent="0.2">
      <c r="B144" s="314"/>
      <c r="C144" s="315"/>
      <c r="D144" s="1305" t="str">
        <f>CONCATENATE('DATOS (2)'!C100)</f>
        <v>ASDFADSFAD</v>
      </c>
      <c r="E144" s="1306"/>
      <c r="F144" s="1306"/>
      <c r="G144" s="1306"/>
      <c r="H144" s="1306"/>
      <c r="I144" s="1306"/>
      <c r="J144" s="1306"/>
      <c r="K144" s="1306"/>
      <c r="L144" s="1306"/>
      <c r="M144" s="1306"/>
      <c r="N144" s="1306"/>
      <c r="O144" s="1306"/>
      <c r="P144" s="1306"/>
      <c r="Q144" s="1306"/>
      <c r="R144" s="1306"/>
      <c r="S144" s="1306"/>
      <c r="T144" s="1306"/>
      <c r="U144" s="1307"/>
      <c r="V144" s="315"/>
      <c r="W144" s="316"/>
    </row>
    <row r="145" spans="2:23" ht="19.5" customHeight="1" thickBot="1" x14ac:dyDescent="0.25">
      <c r="B145" s="314"/>
      <c r="C145" s="315"/>
      <c r="D145" s="1308"/>
      <c r="E145" s="1309"/>
      <c r="F145" s="1309"/>
      <c r="G145" s="1309"/>
      <c r="H145" s="1309"/>
      <c r="I145" s="1309"/>
      <c r="J145" s="1309"/>
      <c r="K145" s="1309"/>
      <c r="L145" s="1309"/>
      <c r="M145" s="1309"/>
      <c r="N145" s="1309"/>
      <c r="O145" s="1309"/>
      <c r="P145" s="1309"/>
      <c r="Q145" s="1309"/>
      <c r="R145" s="1309"/>
      <c r="S145" s="1309"/>
      <c r="T145" s="1309"/>
      <c r="U145" s="1310"/>
      <c r="V145" s="315"/>
      <c r="W145" s="316"/>
    </row>
    <row r="146" spans="2:23" ht="10.5" customHeight="1" x14ac:dyDescent="0.2">
      <c r="B146" s="314"/>
      <c r="C146" s="315"/>
      <c r="D146" s="322"/>
      <c r="E146" s="322"/>
      <c r="F146" s="322"/>
      <c r="G146" s="322"/>
      <c r="H146" s="322"/>
      <c r="I146" s="322"/>
      <c r="J146" s="315"/>
      <c r="K146" s="315"/>
      <c r="L146" s="315"/>
      <c r="M146" s="315"/>
      <c r="N146" s="315"/>
      <c r="O146" s="315"/>
      <c r="P146" s="315"/>
      <c r="Q146" s="315"/>
      <c r="R146" s="315"/>
      <c r="S146" s="315"/>
      <c r="T146" s="315"/>
      <c r="U146" s="315"/>
      <c r="V146" s="315"/>
      <c r="W146" s="316"/>
    </row>
    <row r="147" spans="2:23" s="245" customFormat="1" ht="19.5" customHeight="1" x14ac:dyDescent="0.2">
      <c r="B147" s="357"/>
      <c r="C147" s="353">
        <v>2</v>
      </c>
      <c r="D147" s="358" t="s">
        <v>95</v>
      </c>
      <c r="E147" s="359"/>
      <c r="F147" s="359"/>
      <c r="G147" s="359"/>
      <c r="H147" s="359"/>
      <c r="I147" s="360"/>
      <c r="J147" s="360"/>
      <c r="K147" s="360"/>
      <c r="L147" s="361"/>
      <c r="M147" s="361"/>
      <c r="N147" s="361"/>
      <c r="O147" s="361"/>
      <c r="P147" s="361"/>
      <c r="Q147" s="361"/>
      <c r="R147" s="361"/>
      <c r="S147" s="361"/>
      <c r="T147" s="361"/>
      <c r="U147" s="361"/>
      <c r="V147" s="355"/>
      <c r="W147" s="356"/>
    </row>
    <row r="148" spans="2:23" s="245" customFormat="1" ht="16" x14ac:dyDescent="0.2">
      <c r="B148" s="263"/>
      <c r="C148" s="264"/>
      <c r="D148" s="265" t="s">
        <v>220</v>
      </c>
      <c r="E148" s="266"/>
      <c r="F148" s="266"/>
      <c r="G148" s="266"/>
      <c r="H148" s="266"/>
      <c r="I148" s="267"/>
      <c r="J148" s="268"/>
      <c r="K148" s="268"/>
      <c r="L148" s="268"/>
      <c r="M148" s="268"/>
      <c r="N148" s="268"/>
      <c r="O148" s="268"/>
      <c r="P148" s="268"/>
      <c r="Q148" s="268"/>
      <c r="R148" s="268"/>
      <c r="S148" s="268"/>
      <c r="T148" s="268"/>
      <c r="U148" s="268"/>
      <c r="V148" s="268"/>
      <c r="W148" s="269"/>
    </row>
    <row r="149" spans="2:23" s="245" customFormat="1" ht="17" x14ac:dyDescent="0.2">
      <c r="B149" s="263"/>
      <c r="C149" s="264"/>
      <c r="D149" s="270" t="s">
        <v>221</v>
      </c>
      <c r="E149" s="270" t="s">
        <v>31</v>
      </c>
      <c r="F149" s="270" t="s">
        <v>32</v>
      </c>
      <c r="G149" s="270" t="s">
        <v>33</v>
      </c>
      <c r="H149" s="270" t="s">
        <v>34</v>
      </c>
      <c r="I149" s="270" t="s">
        <v>35</v>
      </c>
      <c r="J149" s="270" t="s">
        <v>36</v>
      </c>
      <c r="K149" s="268"/>
      <c r="L149" s="268"/>
      <c r="M149" s="268"/>
      <c r="N149" s="268"/>
      <c r="O149" s="268"/>
      <c r="P149" s="268"/>
      <c r="Q149" s="268"/>
      <c r="R149" s="268"/>
      <c r="S149" s="268"/>
      <c r="T149" s="268"/>
      <c r="U149" s="268"/>
      <c r="V149" s="268"/>
      <c r="W149" s="269"/>
    </row>
    <row r="150" spans="2:23" s="245" customFormat="1" ht="23.25" customHeight="1" x14ac:dyDescent="0.2">
      <c r="B150" s="263"/>
      <c r="C150" s="264"/>
      <c r="D150" s="451">
        <f>'DATOS (2)'!C18</f>
        <v>96789</v>
      </c>
      <c r="E150" s="271">
        <f>IF('DATOS (2)'!C104&gt;0%,'DATOS (2)'!C104,"")</f>
        <v>0.05</v>
      </c>
      <c r="F150" s="271">
        <f>IF('DATOS (2)'!D104&gt;0%,'DATOS (2)'!D104,"")</f>
        <v>0.02</v>
      </c>
      <c r="G150" s="271">
        <f>IF('DATOS (2)'!E104&gt;0%,'DATOS (2)'!E104,"")</f>
        <v>0.01</v>
      </c>
      <c r="H150" s="271">
        <f>IF('DATOS (2)'!F104&gt;0%,'DATOS (2)'!F104,"")</f>
        <v>0.01</v>
      </c>
      <c r="I150" s="271">
        <f>IF('DATOS (2)'!G104&gt;0%,'DATOS (2)'!G104,"")</f>
        <v>0.13</v>
      </c>
      <c r="J150" s="271">
        <f>IF('DATOS (2)'!H104&gt;0%,'DATOS (2)'!H104,"")</f>
        <v>0.09</v>
      </c>
      <c r="K150" s="268"/>
      <c r="L150" s="268"/>
      <c r="M150" s="268"/>
      <c r="N150" s="268"/>
      <c r="O150" s="268"/>
      <c r="P150" s="268"/>
      <c r="Q150" s="268"/>
      <c r="R150" s="268"/>
      <c r="S150" s="268"/>
      <c r="T150" s="268"/>
      <c r="U150" s="268"/>
      <c r="V150" s="268"/>
      <c r="W150" s="269"/>
    </row>
    <row r="151" spans="2:23" ht="10.5" customHeight="1" x14ac:dyDescent="0.2">
      <c r="B151" s="314"/>
      <c r="C151" s="315"/>
      <c r="D151" s="322"/>
      <c r="E151" s="322"/>
      <c r="F151" s="322"/>
      <c r="G151" s="322"/>
      <c r="H151" s="322"/>
      <c r="I151" s="322"/>
      <c r="J151" s="315"/>
      <c r="K151" s="315"/>
      <c r="L151" s="315"/>
      <c r="M151" s="315"/>
      <c r="N151" s="315"/>
      <c r="O151" s="315"/>
      <c r="P151" s="315"/>
      <c r="Q151" s="315"/>
      <c r="R151" s="315"/>
      <c r="S151" s="315"/>
      <c r="T151" s="315"/>
      <c r="U151" s="315"/>
      <c r="V151" s="315"/>
      <c r="W151" s="316"/>
    </row>
    <row r="152" spans="2:23" s="245" customFormat="1" ht="19.5" customHeight="1" x14ac:dyDescent="0.2">
      <c r="B152" s="357"/>
      <c r="C152" s="353">
        <v>3</v>
      </c>
      <c r="D152" s="358" t="s">
        <v>97</v>
      </c>
      <c r="E152" s="359"/>
      <c r="F152" s="359"/>
      <c r="G152" s="359"/>
      <c r="H152" s="359"/>
      <c r="I152" s="360"/>
      <c r="J152" s="360"/>
      <c r="K152" s="360"/>
      <c r="L152" s="361"/>
      <c r="M152" s="361"/>
      <c r="N152" s="361"/>
      <c r="O152" s="361"/>
      <c r="P152" s="361"/>
      <c r="Q152" s="361"/>
      <c r="R152" s="361"/>
      <c r="S152" s="361"/>
      <c r="T152" s="361"/>
      <c r="U152" s="361"/>
      <c r="V152" s="355"/>
      <c r="W152" s="356"/>
    </row>
    <row r="153" spans="2:23" s="245" customFormat="1" ht="16" x14ac:dyDescent="0.2">
      <c r="B153" s="263"/>
      <c r="C153" s="264"/>
      <c r="D153" s="265" t="s">
        <v>220</v>
      </c>
      <c r="E153" s="266"/>
      <c r="F153" s="266"/>
      <c r="G153" s="266"/>
      <c r="H153" s="266"/>
      <c r="I153" s="267"/>
      <c r="J153" s="268"/>
      <c r="K153" s="268"/>
      <c r="L153" s="268"/>
      <c r="M153" s="268"/>
      <c r="N153" s="268"/>
      <c r="O153" s="268"/>
      <c r="P153" s="268"/>
      <c r="Q153" s="268"/>
      <c r="R153" s="268"/>
      <c r="S153" s="268"/>
      <c r="T153" s="268"/>
      <c r="U153" s="268"/>
      <c r="V153" s="268"/>
      <c r="W153" s="269"/>
    </row>
    <row r="154" spans="2:23" s="245" customFormat="1" ht="17" x14ac:dyDescent="0.2">
      <c r="B154" s="263"/>
      <c r="C154" s="264"/>
      <c r="D154" s="270" t="s">
        <v>221</v>
      </c>
      <c r="E154" s="270" t="s">
        <v>31</v>
      </c>
      <c r="F154" s="270" t="s">
        <v>32</v>
      </c>
      <c r="G154" s="270" t="s">
        <v>33</v>
      </c>
      <c r="H154" s="270" t="s">
        <v>34</v>
      </c>
      <c r="I154" s="270" t="s">
        <v>35</v>
      </c>
      <c r="J154" s="270" t="s">
        <v>36</v>
      </c>
      <c r="K154" s="268"/>
      <c r="L154" s="268"/>
      <c r="M154" s="268"/>
      <c r="N154" s="268"/>
      <c r="O154" s="268"/>
      <c r="P154" s="268"/>
      <c r="Q154" s="268"/>
      <c r="R154" s="268"/>
      <c r="S154" s="268"/>
      <c r="T154" s="268"/>
      <c r="U154" s="268"/>
      <c r="V154" s="268"/>
      <c r="W154" s="269"/>
    </row>
    <row r="155" spans="2:23" s="245" customFormat="1" ht="23.25" customHeight="1" x14ac:dyDescent="0.2">
      <c r="B155" s="263"/>
      <c r="C155" s="264"/>
      <c r="D155" s="451">
        <f>'DATOS (2)'!C19</f>
        <v>535449</v>
      </c>
      <c r="E155" s="271">
        <f>IF('DATOS (2)'!C107&gt;0%,'DATOS (2)'!C107,"")</f>
        <v>0.05</v>
      </c>
      <c r="F155" s="271">
        <f>IF('DATOS (2)'!D107&gt;0%,'DATOS (2)'!D107,"")</f>
        <v>0.06</v>
      </c>
      <c r="G155" s="271">
        <f>IF('DATOS (2)'!E107&gt;0%,'DATOS (2)'!E107,"")</f>
        <v>0.03</v>
      </c>
      <c r="H155" s="271">
        <f>IF('DATOS (2)'!F107&gt;0%,'DATOS (2)'!F107,"")</f>
        <v>0.02</v>
      </c>
      <c r="I155" s="271">
        <f>IF('DATOS (2)'!G107&gt;0%,'DATOS (2)'!G107,"")</f>
        <v>0.05</v>
      </c>
      <c r="J155" s="271">
        <f>IF('DATOS (2)'!H107&gt;0%,'DATOS (2)'!H107,"")</f>
        <v>0.03</v>
      </c>
      <c r="K155" s="268"/>
      <c r="L155" s="268"/>
      <c r="M155" s="268"/>
      <c r="N155" s="268"/>
      <c r="O155" s="268"/>
      <c r="P155" s="268"/>
      <c r="Q155" s="268"/>
      <c r="R155" s="268"/>
      <c r="S155" s="268"/>
      <c r="T155" s="268"/>
      <c r="U155" s="268"/>
      <c r="V155" s="268"/>
      <c r="W155" s="269"/>
    </row>
    <row r="156" spans="2:23" s="245" customFormat="1" ht="11.25" customHeight="1" thickBot="1" x14ac:dyDescent="0.25">
      <c r="B156" s="272"/>
      <c r="C156" s="273"/>
      <c r="D156" s="274"/>
      <c r="E156" s="275"/>
      <c r="F156" s="275"/>
      <c r="G156" s="275"/>
      <c r="H156" s="275"/>
      <c r="I156" s="276"/>
      <c r="J156" s="277"/>
      <c r="K156" s="277"/>
      <c r="L156" s="277"/>
      <c r="M156" s="277"/>
      <c r="N156" s="277"/>
      <c r="O156" s="277"/>
      <c r="P156" s="277"/>
      <c r="Q156" s="277"/>
      <c r="R156" s="277"/>
      <c r="S156" s="277"/>
      <c r="T156" s="277"/>
      <c r="U156" s="277"/>
      <c r="V156" s="277"/>
      <c r="W156" s="278"/>
    </row>
    <row r="157" spans="2:23" ht="16" hidden="1" thickTop="1" x14ac:dyDescent="0.2"/>
    <row r="158" spans="2:23" ht="25" hidden="1" thickTop="1" x14ac:dyDescent="0.2">
      <c r="B158" s="252"/>
      <c r="C158" s="252"/>
      <c r="D158" s="1313" t="s">
        <v>264</v>
      </c>
      <c r="E158" s="1313"/>
      <c r="F158" s="1313"/>
      <c r="G158" s="1313"/>
      <c r="H158" s="1313"/>
      <c r="I158" s="1313"/>
      <c r="J158" s="1313"/>
      <c r="K158" s="1313"/>
      <c r="L158" s="1313"/>
      <c r="M158" s="1313"/>
      <c r="N158" s="1313"/>
      <c r="O158" s="1313"/>
      <c r="P158" s="253"/>
      <c r="Q158" s="253"/>
      <c r="R158" s="253"/>
      <c r="S158" s="253"/>
      <c r="T158" s="253"/>
      <c r="U158" s="253"/>
      <c r="V158" s="252"/>
      <c r="W158" s="252"/>
    </row>
    <row r="159" spans="2:23" s="250" customFormat="1" ht="16.5" hidden="1" customHeight="1" x14ac:dyDescent="0.2">
      <c r="D159" s="362"/>
      <c r="E159" s="362"/>
      <c r="F159" s="362"/>
      <c r="G159" s="362"/>
      <c r="H159" s="362"/>
      <c r="I159" s="362"/>
      <c r="J159" s="362"/>
      <c r="K159" s="362"/>
      <c r="L159" s="362"/>
      <c r="M159" s="362"/>
      <c r="N159" s="362"/>
      <c r="O159" s="362"/>
      <c r="P159" s="362"/>
      <c r="Q159" s="362"/>
      <c r="R159" s="362"/>
      <c r="S159" s="362"/>
      <c r="T159" s="362"/>
      <c r="U159" s="362"/>
    </row>
    <row r="160" spans="2:23" ht="22" hidden="1" thickTop="1" x14ac:dyDescent="0.25">
      <c r="B160" s="279"/>
      <c r="C160" s="280">
        <v>1</v>
      </c>
      <c r="D160" s="363" t="s">
        <v>265</v>
      </c>
      <c r="E160" s="280"/>
      <c r="F160" s="280"/>
      <c r="G160" s="257"/>
      <c r="H160" s="257"/>
      <c r="I160" s="259"/>
      <c r="J160" s="259"/>
      <c r="K160" s="259"/>
      <c r="L160" s="260"/>
      <c r="M160" s="260"/>
      <c r="N160" s="260"/>
      <c r="O160" s="260"/>
      <c r="P160" s="260"/>
      <c r="Q160" s="260"/>
      <c r="R160" s="260"/>
      <c r="S160" s="260"/>
      <c r="T160" s="260"/>
      <c r="U160" s="260"/>
      <c r="V160" s="261"/>
      <c r="W160" s="262"/>
    </row>
    <row r="161" spans="2:23" s="250" customFormat="1" ht="17" hidden="1" thickTop="1" x14ac:dyDescent="0.2">
      <c r="B161" s="364"/>
      <c r="C161" s="365"/>
      <c r="D161" s="282"/>
      <c r="E161" s="325"/>
      <c r="F161" s="325"/>
      <c r="G161" s="325"/>
      <c r="H161" s="325"/>
      <c r="I161" s="325"/>
      <c r="J161" s="365"/>
      <c r="K161" s="365"/>
      <c r="L161" s="365"/>
      <c r="M161" s="365"/>
      <c r="N161" s="365"/>
      <c r="O161" s="365"/>
      <c r="P161" s="365"/>
      <c r="Q161" s="365"/>
      <c r="R161" s="365"/>
      <c r="S161" s="365"/>
      <c r="T161" s="365"/>
      <c r="U161" s="365"/>
      <c r="V161" s="365"/>
      <c r="W161" s="366"/>
    </row>
    <row r="162" spans="2:23" ht="17" hidden="1" thickTop="1" thickBot="1" x14ac:dyDescent="0.25">
      <c r="B162" s="314"/>
      <c r="C162" s="315"/>
      <c r="D162" s="322"/>
      <c r="E162" s="322"/>
      <c r="F162" s="367" t="s">
        <v>266</v>
      </c>
      <c r="G162" s="368"/>
      <c r="H162" s="368"/>
      <c r="I162" s="368"/>
      <c r="J162" s="369"/>
      <c r="K162" s="369"/>
      <c r="L162" s="369"/>
      <c r="M162" s="369"/>
      <c r="N162" s="369"/>
      <c r="O162" s="370"/>
      <c r="P162" s="315"/>
      <c r="Q162" s="315"/>
      <c r="R162" s="315"/>
      <c r="S162" s="315"/>
      <c r="T162" s="315"/>
      <c r="U162" s="315"/>
      <c r="V162" s="315"/>
      <c r="W162" s="316"/>
    </row>
    <row r="163" spans="2:23" s="245" customFormat="1" ht="32.25" hidden="1" customHeight="1" x14ac:dyDescent="0.2">
      <c r="B163" s="263"/>
      <c r="C163" s="264"/>
      <c r="D163" s="1312" t="s">
        <v>267</v>
      </c>
      <c r="E163" s="1312"/>
      <c r="F163" s="291" t="s">
        <v>31</v>
      </c>
      <c r="G163" s="291" t="s">
        <v>32</v>
      </c>
      <c r="H163" s="291" t="s">
        <v>33</v>
      </c>
      <c r="I163" s="291" t="s">
        <v>34</v>
      </c>
      <c r="J163" s="291" t="s">
        <v>35</v>
      </c>
      <c r="K163" s="291" t="s">
        <v>36</v>
      </c>
      <c r="L163" s="291" t="s">
        <v>37</v>
      </c>
      <c r="M163" s="291" t="s">
        <v>38</v>
      </c>
      <c r="N163" s="291" t="s">
        <v>39</v>
      </c>
      <c r="O163" s="293" t="s">
        <v>40</v>
      </c>
      <c r="P163" s="333"/>
      <c r="Q163" s="333"/>
      <c r="R163" s="333"/>
      <c r="S163" s="333"/>
      <c r="T163" s="333"/>
      <c r="U163" s="333"/>
      <c r="V163" s="268"/>
      <c r="W163" s="269"/>
    </row>
    <row r="164" spans="2:23" s="245" customFormat="1" ht="23.25" hidden="1" customHeight="1" x14ac:dyDescent="0.2">
      <c r="B164" s="263"/>
      <c r="C164" s="264"/>
      <c r="D164" s="1028"/>
      <c r="E164" s="1028"/>
      <c r="F164" s="295"/>
      <c r="G164" s="295"/>
      <c r="H164" s="295"/>
      <c r="I164" s="295"/>
      <c r="J164" s="294"/>
      <c r="K164" s="296"/>
      <c r="L164" s="296"/>
      <c r="M164" s="296"/>
      <c r="N164" s="296"/>
      <c r="O164" s="296"/>
      <c r="P164" s="371"/>
      <c r="Q164" s="371"/>
      <c r="R164" s="371"/>
      <c r="S164" s="371"/>
      <c r="T164" s="371"/>
      <c r="U164" s="371"/>
      <c r="V164" s="268"/>
      <c r="W164" s="269"/>
    </row>
    <row r="165" spans="2:23" ht="17" hidden="1" thickTop="1" thickBot="1" x14ac:dyDescent="0.25">
      <c r="B165" s="317"/>
      <c r="C165" s="318"/>
      <c r="D165" s="319"/>
      <c r="E165" s="319"/>
      <c r="F165" s="319"/>
      <c r="G165" s="319"/>
      <c r="H165" s="319"/>
      <c r="I165" s="319"/>
      <c r="J165" s="318"/>
      <c r="K165" s="318"/>
      <c r="L165" s="318"/>
      <c r="M165" s="318"/>
      <c r="N165" s="318"/>
      <c r="O165" s="318"/>
      <c r="P165" s="318"/>
      <c r="Q165" s="318"/>
      <c r="R165" s="318"/>
      <c r="S165" s="318"/>
      <c r="T165" s="318"/>
      <c r="U165" s="318"/>
      <c r="V165" s="318"/>
      <c r="W165" s="320"/>
    </row>
    <row r="166" spans="2:23" s="250" customFormat="1" ht="16" thickTop="1" x14ac:dyDescent="0.2">
      <c r="B166" s="341"/>
      <c r="C166" s="341"/>
      <c r="D166" s="342"/>
      <c r="E166" s="342"/>
      <c r="F166" s="342"/>
      <c r="G166" s="342"/>
      <c r="H166" s="342"/>
      <c r="I166" s="342"/>
      <c r="J166" s="341"/>
      <c r="K166" s="341"/>
      <c r="L166" s="341"/>
      <c r="M166" s="341"/>
      <c r="N166" s="341"/>
      <c r="O166" s="341"/>
      <c r="P166" s="341"/>
      <c r="Q166" s="341"/>
      <c r="R166" s="341"/>
      <c r="S166" s="341"/>
      <c r="T166" s="341"/>
      <c r="U166" s="341"/>
      <c r="V166" s="341"/>
      <c r="W166" s="341"/>
    </row>
    <row r="167" spans="2:23" ht="33" customHeight="1" x14ac:dyDescent="0.2">
      <c r="B167" s="252"/>
      <c r="C167" s="252"/>
      <c r="D167" s="1313" t="s">
        <v>99</v>
      </c>
      <c r="E167" s="1313"/>
      <c r="F167" s="1313"/>
      <c r="G167" s="1313"/>
      <c r="H167" s="1313"/>
      <c r="I167" s="1313"/>
      <c r="J167" s="1313"/>
      <c r="K167" s="1313"/>
      <c r="L167" s="1313"/>
      <c r="M167" s="1313"/>
      <c r="N167" s="1313"/>
      <c r="O167" s="1313"/>
      <c r="P167" s="253"/>
      <c r="Q167" s="253"/>
      <c r="R167" s="253"/>
      <c r="S167" s="253"/>
      <c r="T167" s="253"/>
      <c r="U167" s="253"/>
      <c r="V167" s="252"/>
      <c r="W167" s="252"/>
    </row>
    <row r="168" spans="2:23" ht="27" customHeight="1" x14ac:dyDescent="0.2">
      <c r="B168" s="329"/>
      <c r="C168" s="329"/>
      <c r="D168" s="1314" t="s">
        <v>248</v>
      </c>
      <c r="E168" s="1314"/>
      <c r="F168" s="1314"/>
      <c r="G168" s="1314"/>
      <c r="H168" s="1314"/>
      <c r="I168" s="1314"/>
      <c r="J168" s="1314"/>
      <c r="K168" s="1314"/>
      <c r="L168" s="1314"/>
      <c r="M168" s="1314"/>
      <c r="N168" s="1314"/>
      <c r="O168" s="1314"/>
      <c r="P168" s="1314"/>
      <c r="Q168" s="1314"/>
      <c r="R168" s="1314"/>
      <c r="S168" s="1314"/>
      <c r="T168" s="1314"/>
      <c r="U168" s="1314"/>
      <c r="V168" s="1314"/>
      <c r="W168" s="1314"/>
    </row>
    <row r="169" spans="2:23" ht="16" thickBot="1" x14ac:dyDescent="0.25">
      <c r="D169" s="321"/>
    </row>
    <row r="170" spans="2:23" ht="26.25" customHeight="1" thickTop="1" x14ac:dyDescent="0.25">
      <c r="B170" s="279"/>
      <c r="C170" s="280">
        <v>1</v>
      </c>
      <c r="D170" s="258" t="s">
        <v>100</v>
      </c>
      <c r="E170" s="280"/>
      <c r="F170" s="280"/>
      <c r="G170" s="257"/>
      <c r="H170" s="257"/>
      <c r="I170" s="259"/>
      <c r="J170" s="259"/>
      <c r="K170" s="259"/>
      <c r="L170" s="260"/>
      <c r="M170" s="260"/>
      <c r="N170" s="260"/>
      <c r="O170" s="260"/>
      <c r="P170" s="260"/>
      <c r="Q170" s="260"/>
      <c r="R170" s="260"/>
      <c r="S170" s="260"/>
      <c r="T170" s="260"/>
      <c r="U170" s="260"/>
      <c r="V170" s="261"/>
      <c r="W170" s="262"/>
    </row>
    <row r="171" spans="2:23" ht="9.75" customHeight="1" x14ac:dyDescent="0.25">
      <c r="B171" s="330"/>
      <c r="C171" s="331"/>
      <c r="D171" s="332"/>
      <c r="E171" s="331"/>
      <c r="F171" s="331"/>
      <c r="G171" s="333"/>
      <c r="H171" s="333"/>
      <c r="I171" s="334"/>
      <c r="J171" s="334"/>
      <c r="K171" s="334"/>
      <c r="L171" s="289"/>
      <c r="M171" s="289"/>
      <c r="N171" s="289"/>
      <c r="O171" s="289"/>
      <c r="P171" s="289"/>
      <c r="Q171" s="289"/>
      <c r="R171" s="289"/>
      <c r="S171" s="289"/>
      <c r="T171" s="289"/>
      <c r="U171" s="289"/>
      <c r="V171" s="268"/>
      <c r="W171" s="269"/>
    </row>
    <row r="172" spans="2:23" ht="16" x14ac:dyDescent="0.2">
      <c r="B172" s="314"/>
      <c r="C172" s="315"/>
      <c r="D172" s="282" t="s">
        <v>268</v>
      </c>
      <c r="E172" s="322"/>
      <c r="F172" s="322"/>
      <c r="G172" s="322"/>
      <c r="H172" s="322"/>
      <c r="I172" s="322"/>
      <c r="J172" s="315"/>
      <c r="K172" s="315"/>
      <c r="L172" s="315"/>
      <c r="M172" s="315"/>
      <c r="N172" s="315"/>
      <c r="O172" s="335"/>
      <c r="P172" s="335"/>
      <c r="Q172" s="335"/>
      <c r="R172" s="335"/>
      <c r="S172" s="335"/>
      <c r="T172" s="335"/>
      <c r="U172" s="335"/>
      <c r="V172" s="315"/>
      <c r="W172" s="316"/>
    </row>
    <row r="173" spans="2:23" ht="7.5" customHeight="1" thickBot="1" x14ac:dyDescent="0.25">
      <c r="B173" s="314"/>
      <c r="C173" s="315"/>
      <c r="D173" s="282"/>
      <c r="E173" s="322"/>
      <c r="F173" s="322"/>
      <c r="G173" s="322"/>
      <c r="H173" s="322"/>
      <c r="I173" s="322"/>
      <c r="J173" s="315"/>
      <c r="K173" s="315"/>
      <c r="L173" s="315"/>
      <c r="M173" s="315"/>
      <c r="N173" s="315"/>
      <c r="O173" s="335"/>
      <c r="P173" s="335"/>
      <c r="Q173" s="335"/>
      <c r="R173" s="335"/>
      <c r="S173" s="335"/>
      <c r="T173" s="335"/>
      <c r="U173" s="335"/>
      <c r="V173" s="315"/>
      <c r="W173" s="316"/>
    </row>
    <row r="174" spans="2:23" ht="21.75" customHeight="1" x14ac:dyDescent="0.2">
      <c r="B174" s="314"/>
      <c r="C174" s="315"/>
      <c r="D174" s="1305" t="str">
        <f>CONCATENATE('DATOS (2)'!C109)</f>
        <v>UYTRWERWER</v>
      </c>
      <c r="E174" s="1306"/>
      <c r="F174" s="1306"/>
      <c r="G174" s="1306"/>
      <c r="H174" s="1306"/>
      <c r="I174" s="1306"/>
      <c r="J174" s="1306"/>
      <c r="K174" s="1306"/>
      <c r="L174" s="1306"/>
      <c r="M174" s="1306"/>
      <c r="N174" s="1306"/>
      <c r="O174" s="1306"/>
      <c r="P174" s="1306"/>
      <c r="Q174" s="1306"/>
      <c r="R174" s="1306"/>
      <c r="S174" s="1306"/>
      <c r="T174" s="1306"/>
      <c r="U174" s="1307"/>
      <c r="V174" s="322"/>
      <c r="W174" s="316"/>
    </row>
    <row r="175" spans="2:23" ht="21.75" customHeight="1" thickBot="1" x14ac:dyDescent="0.25">
      <c r="B175" s="314"/>
      <c r="C175" s="315"/>
      <c r="D175" s="1308"/>
      <c r="E175" s="1309"/>
      <c r="F175" s="1309"/>
      <c r="G175" s="1309"/>
      <c r="H175" s="1309"/>
      <c r="I175" s="1309"/>
      <c r="J175" s="1309"/>
      <c r="K175" s="1309"/>
      <c r="L175" s="1309"/>
      <c r="M175" s="1309"/>
      <c r="N175" s="1309"/>
      <c r="O175" s="1309"/>
      <c r="P175" s="1309"/>
      <c r="Q175" s="1309"/>
      <c r="R175" s="1309"/>
      <c r="S175" s="1309"/>
      <c r="T175" s="1309"/>
      <c r="U175" s="1310"/>
      <c r="V175" s="322"/>
      <c r="W175" s="316"/>
    </row>
    <row r="176" spans="2:23" ht="11.25" customHeight="1" x14ac:dyDescent="0.2">
      <c r="B176" s="314"/>
      <c r="C176" s="315"/>
      <c r="D176" s="337"/>
      <c r="E176" s="337"/>
      <c r="F176" s="337"/>
      <c r="G176" s="337"/>
      <c r="H176" s="337"/>
      <c r="I176" s="337"/>
      <c r="J176" s="337"/>
      <c r="K176" s="337"/>
      <c r="L176" s="337"/>
      <c r="M176" s="337"/>
      <c r="N176" s="337"/>
      <c r="O176" s="337"/>
      <c r="P176" s="337"/>
      <c r="Q176" s="337"/>
      <c r="R176" s="337"/>
      <c r="S176" s="337"/>
      <c r="T176" s="337"/>
      <c r="U176" s="337"/>
      <c r="V176" s="337"/>
      <c r="W176" s="316"/>
    </row>
    <row r="177" spans="2:26" ht="17" thickBot="1" x14ac:dyDescent="0.25">
      <c r="B177" s="314"/>
      <c r="C177" s="315"/>
      <c r="D177" s="282" t="s">
        <v>269</v>
      </c>
      <c r="E177" s="322"/>
      <c r="F177" s="322"/>
      <c r="G177" s="322"/>
      <c r="H177" s="322"/>
      <c r="I177" s="322"/>
      <c r="J177" s="315"/>
      <c r="K177" s="322"/>
      <c r="L177" s="315"/>
      <c r="M177" s="315"/>
      <c r="N177" s="315"/>
      <c r="O177" s="315"/>
      <c r="P177" s="315"/>
      <c r="Q177" s="315"/>
      <c r="R177" s="315"/>
      <c r="S177" s="315"/>
      <c r="T177" s="315"/>
      <c r="U177" s="315"/>
      <c r="V177" s="315"/>
      <c r="W177" s="316"/>
    </row>
    <row r="178" spans="2:26" ht="19.5" customHeight="1" x14ac:dyDescent="0.2">
      <c r="B178" s="314"/>
      <c r="C178" s="315"/>
      <c r="D178" s="1305" t="str">
        <f>CONCATENATE('DATOS (2)'!C111)</f>
        <v>ÑLKJHGFDCVB</v>
      </c>
      <c r="E178" s="1306"/>
      <c r="F178" s="1306"/>
      <c r="G178" s="1306"/>
      <c r="H178" s="1306"/>
      <c r="I178" s="1306"/>
      <c r="J178" s="1306"/>
      <c r="K178" s="1306"/>
      <c r="L178" s="1306"/>
      <c r="M178" s="1306"/>
      <c r="N178" s="1306"/>
      <c r="O178" s="1306"/>
      <c r="P178" s="1306"/>
      <c r="Q178" s="1306"/>
      <c r="R178" s="1306"/>
      <c r="S178" s="1306"/>
      <c r="T178" s="1306"/>
      <c r="U178" s="1307"/>
      <c r="V178" s="1315"/>
      <c r="W178" s="316"/>
    </row>
    <row r="179" spans="2:26" ht="19.5" customHeight="1" thickBot="1" x14ac:dyDescent="0.25">
      <c r="B179" s="314"/>
      <c r="C179" s="315"/>
      <c r="D179" s="1308"/>
      <c r="E179" s="1309"/>
      <c r="F179" s="1309"/>
      <c r="G179" s="1309"/>
      <c r="H179" s="1309"/>
      <c r="I179" s="1309"/>
      <c r="J179" s="1309"/>
      <c r="K179" s="1309"/>
      <c r="L179" s="1309"/>
      <c r="M179" s="1309"/>
      <c r="N179" s="1309"/>
      <c r="O179" s="1309"/>
      <c r="P179" s="1309"/>
      <c r="Q179" s="1309"/>
      <c r="R179" s="1309"/>
      <c r="S179" s="1309"/>
      <c r="T179" s="1309"/>
      <c r="U179" s="1310"/>
      <c r="V179" s="1315"/>
      <c r="W179" s="316"/>
    </row>
    <row r="180" spans="2:26" ht="11.25" customHeight="1" thickBot="1" x14ac:dyDescent="0.25">
      <c r="B180" s="317"/>
      <c r="C180" s="318"/>
      <c r="D180" s="276"/>
      <c r="E180" s="319"/>
      <c r="F180" s="319"/>
      <c r="G180" s="319"/>
      <c r="H180" s="319"/>
      <c r="I180" s="319"/>
      <c r="J180" s="318"/>
      <c r="K180" s="318"/>
      <c r="L180" s="318"/>
      <c r="M180" s="318"/>
      <c r="N180" s="318"/>
      <c r="O180" s="318"/>
      <c r="P180" s="318"/>
      <c r="Q180" s="318"/>
      <c r="R180" s="318"/>
      <c r="S180" s="318"/>
      <c r="T180" s="318"/>
      <c r="U180" s="318"/>
      <c r="V180" s="318"/>
      <c r="W180" s="320"/>
    </row>
    <row r="182" spans="2:26" ht="24" x14ac:dyDescent="0.2">
      <c r="B182" s="252"/>
      <c r="C182" s="252"/>
      <c r="D182" s="1313" t="s">
        <v>103</v>
      </c>
      <c r="E182" s="1313"/>
      <c r="F182" s="1313"/>
      <c r="G182" s="1313"/>
      <c r="H182" s="1313"/>
      <c r="I182" s="1313"/>
      <c r="J182" s="1313"/>
      <c r="K182" s="1313"/>
      <c r="L182" s="1313"/>
      <c r="M182" s="1313"/>
      <c r="N182" s="1313"/>
      <c r="O182" s="1313"/>
      <c r="P182" s="253"/>
      <c r="Q182" s="253"/>
      <c r="R182" s="253"/>
      <c r="S182" s="253"/>
      <c r="T182" s="253"/>
      <c r="U182" s="253"/>
      <c r="V182" s="252"/>
      <c r="W182" s="252"/>
    </row>
    <row r="183" spans="2:26" ht="19" x14ac:dyDescent="0.2">
      <c r="B183" s="329"/>
      <c r="C183" s="329"/>
      <c r="D183" s="372" t="s">
        <v>270</v>
      </c>
      <c r="E183" s="345"/>
      <c r="F183" s="345"/>
      <c r="G183" s="345"/>
      <c r="H183" s="345"/>
      <c r="I183" s="345"/>
      <c r="J183" s="329"/>
      <c r="K183" s="329"/>
      <c r="L183" s="329"/>
      <c r="M183" s="329"/>
      <c r="N183" s="329"/>
      <c r="O183" s="329"/>
      <c r="P183" s="329"/>
      <c r="Q183" s="329"/>
      <c r="R183" s="329"/>
      <c r="S183" s="329"/>
      <c r="T183" s="329"/>
      <c r="U183" s="329"/>
      <c r="V183" s="329"/>
      <c r="W183" s="329"/>
    </row>
    <row r="184" spans="2:26" ht="3.75" customHeight="1" x14ac:dyDescent="0.2">
      <c r="D184" s="373"/>
    </row>
    <row r="185" spans="2:26" ht="19" x14ac:dyDescent="0.2">
      <c r="B185" s="329"/>
      <c r="C185" s="329"/>
      <c r="D185" s="372" t="s">
        <v>271</v>
      </c>
      <c r="E185" s="345"/>
      <c r="F185" s="345"/>
      <c r="G185" s="345"/>
      <c r="H185" s="345"/>
      <c r="I185" s="345"/>
      <c r="J185" s="329"/>
      <c r="K185" s="329"/>
      <c r="L185" s="329"/>
      <c r="M185" s="329"/>
      <c r="N185" s="329"/>
      <c r="O185" s="329"/>
      <c r="P185" s="329"/>
      <c r="Q185" s="329"/>
      <c r="R185" s="329"/>
      <c r="S185" s="329"/>
      <c r="T185" s="329"/>
      <c r="U185" s="329"/>
      <c r="V185" s="329"/>
      <c r="W185" s="329"/>
    </row>
    <row r="186" spans="2:26" ht="19" x14ac:dyDescent="0.2">
      <c r="B186" s="329"/>
      <c r="C186" s="329"/>
      <c r="D186" s="372" t="s">
        <v>272</v>
      </c>
      <c r="E186" s="345"/>
      <c r="F186" s="345"/>
      <c r="G186" s="345"/>
      <c r="H186" s="345"/>
      <c r="I186" s="345"/>
      <c r="J186" s="329"/>
      <c r="K186" s="329"/>
      <c r="L186" s="329"/>
      <c r="M186" s="329"/>
      <c r="N186" s="329"/>
      <c r="O186" s="329"/>
      <c r="P186" s="329"/>
      <c r="Q186" s="329"/>
      <c r="R186" s="329"/>
      <c r="S186" s="329"/>
      <c r="T186" s="329"/>
      <c r="U186" s="329"/>
      <c r="V186" s="329"/>
      <c r="W186" s="329"/>
    </row>
    <row r="187" spans="2:26" ht="19" x14ac:dyDescent="0.2">
      <c r="B187" s="329"/>
      <c r="C187" s="329"/>
      <c r="D187" s="372" t="s">
        <v>273</v>
      </c>
      <c r="E187" s="345"/>
      <c r="F187" s="345"/>
      <c r="G187" s="345"/>
      <c r="H187" s="345"/>
      <c r="I187" s="345"/>
      <c r="J187" s="329"/>
      <c r="K187" s="329"/>
      <c r="L187" s="329"/>
      <c r="M187" s="329"/>
      <c r="N187" s="329"/>
      <c r="O187" s="329"/>
      <c r="P187" s="329"/>
      <c r="Q187" s="329"/>
      <c r="R187" s="329"/>
      <c r="S187" s="329"/>
      <c r="T187" s="329"/>
      <c r="U187" s="329"/>
      <c r="V187" s="329"/>
      <c r="W187" s="329"/>
    </row>
    <row r="189" spans="2:26" ht="22" thickTop="1" x14ac:dyDescent="0.25">
      <c r="B189" s="279"/>
      <c r="C189" s="280">
        <v>1</v>
      </c>
      <c r="D189" s="363" t="s">
        <v>104</v>
      </c>
      <c r="E189" s="280"/>
      <c r="F189" s="280"/>
      <c r="G189" s="257"/>
      <c r="H189" s="257"/>
      <c r="I189" s="259"/>
      <c r="J189" s="259"/>
      <c r="K189" s="259"/>
      <c r="L189" s="260"/>
      <c r="M189" s="260"/>
      <c r="N189" s="260"/>
      <c r="O189" s="260"/>
      <c r="P189" s="260"/>
      <c r="Q189" s="260"/>
      <c r="R189" s="260"/>
      <c r="S189" s="260"/>
      <c r="T189" s="260"/>
      <c r="U189" s="260"/>
      <c r="V189" s="261"/>
      <c r="W189" s="262"/>
    </row>
    <row r="190" spans="2:26" ht="21" customHeight="1" x14ac:dyDescent="0.2">
      <c r="B190" s="314"/>
      <c r="C190" s="315"/>
      <c r="D190" s="1316" t="s">
        <v>274</v>
      </c>
      <c r="E190" s="1316"/>
      <c r="F190" s="1316"/>
      <c r="G190" s="1316"/>
      <c r="H190" s="1316"/>
      <c r="I190" s="1316"/>
      <c r="J190" s="1316"/>
      <c r="K190" s="1316"/>
      <c r="L190" s="1316"/>
      <c r="M190" s="1316"/>
      <c r="N190" s="1316"/>
      <c r="O190" s="1316"/>
      <c r="P190" s="300"/>
      <c r="Q190" s="300"/>
      <c r="R190" s="300"/>
      <c r="S190" s="300"/>
      <c r="T190" s="300"/>
      <c r="U190" s="300"/>
      <c r="V190" s="315"/>
      <c r="W190" s="316"/>
    </row>
    <row r="191" spans="2:26" ht="21.75" customHeight="1" thickBot="1" x14ac:dyDescent="0.25">
      <c r="B191" s="314"/>
      <c r="C191" s="315"/>
      <c r="D191" s="374" t="s">
        <v>275</v>
      </c>
      <c r="E191" s="375"/>
      <c r="F191" s="375"/>
      <c r="G191" s="375"/>
      <c r="H191" s="375"/>
      <c r="I191" s="375"/>
      <c r="J191" s="1317" t="s">
        <v>276</v>
      </c>
      <c r="K191" s="1317"/>
      <c r="L191" s="1317"/>
      <c r="M191" s="376">
        <f>'DATOS (2)'!B7</f>
        <v>6</v>
      </c>
      <c r="N191" s="375" t="s">
        <v>277</v>
      </c>
      <c r="O191" s="376" t="str">
        <f>IF(I108="Inversión de activos fijos (Leasing)","Cuota:", " ")</f>
        <v xml:space="preserve"> </v>
      </c>
      <c r="P191" s="455"/>
      <c r="Q191" s="455"/>
      <c r="R191" s="455"/>
      <c r="S191" s="455"/>
      <c r="T191" s="455"/>
      <c r="U191" s="1318"/>
      <c r="V191" s="1318"/>
      <c r="W191" s="316"/>
      <c r="Y191" s="377">
        <f>M191*12</f>
        <v>72</v>
      </c>
      <c r="Z191" s="239" t="s">
        <v>278</v>
      </c>
    </row>
    <row r="192" spans="2:26" ht="52" thickBot="1" x14ac:dyDescent="0.25">
      <c r="B192" s="314"/>
      <c r="C192" s="315"/>
      <c r="D192" s="290" t="s">
        <v>279</v>
      </c>
      <c r="E192" s="291" t="s">
        <v>105</v>
      </c>
      <c r="F192" s="291" t="s">
        <v>31</v>
      </c>
      <c r="G192" s="291" t="s">
        <v>32</v>
      </c>
      <c r="H192" s="291" t="s">
        <v>33</v>
      </c>
      <c r="I192" s="291" t="s">
        <v>34</v>
      </c>
      <c r="J192" s="291" t="s">
        <v>35</v>
      </c>
      <c r="K192" s="291" t="s">
        <v>36</v>
      </c>
      <c r="L192" s="268"/>
      <c r="M192" s="268"/>
      <c r="N192" s="268"/>
      <c r="O192" s="268"/>
      <c r="P192" s="268"/>
      <c r="Q192" s="268"/>
      <c r="R192" s="268"/>
      <c r="S192" s="268"/>
      <c r="T192" s="268"/>
      <c r="U192" s="268"/>
      <c r="V192" s="315"/>
      <c r="W192" s="316"/>
    </row>
    <row r="193" spans="2:23" ht="16" x14ac:dyDescent="0.2">
      <c r="B193" s="314"/>
      <c r="C193" s="315"/>
      <c r="D193" s="407">
        <f>IF('DATOS (2)'!A115&lt;&gt;"",'DATOS (2)'!A115,"")</f>
        <v>800000</v>
      </c>
      <c r="E193" s="406">
        <f>IF('DATOS (2)'!B115&lt;&gt;"",'DATOS (2)'!B115,"")</f>
        <v>0.02</v>
      </c>
      <c r="F193" s="406">
        <f>IF('DATOS (2)'!C115&lt;&gt;"",'DATOS (2)'!C115,"")</f>
        <v>0.01</v>
      </c>
      <c r="G193" s="406">
        <f>IF('DATOS (2)'!D115&lt;&gt;"",'DATOS (2)'!D115,"")</f>
        <v>1.4999999999999999E-2</v>
      </c>
      <c r="H193" s="406">
        <f>IF('DATOS (2)'!E115&lt;&gt;"",'DATOS (2)'!E115,"")</f>
        <v>0.03</v>
      </c>
      <c r="I193" s="406">
        <f>IF('DATOS (2)'!F115&lt;&gt;"",'DATOS (2)'!F115,"")</f>
        <v>0.08</v>
      </c>
      <c r="J193" s="406">
        <f>IF('DATOS (2)'!G115&lt;&gt;"",'DATOS (2)'!G115,"")</f>
        <v>0</v>
      </c>
      <c r="K193" s="406">
        <f>IF('DATOS (2)'!H115&lt;&gt;"",'DATOS (2)'!H115,"")</f>
        <v>0</v>
      </c>
      <c r="L193" s="268"/>
      <c r="M193" s="268"/>
      <c r="N193" s="268"/>
      <c r="O193" s="268"/>
      <c r="P193" s="268"/>
      <c r="Q193" s="268"/>
      <c r="R193" s="268"/>
      <c r="S193" s="268"/>
      <c r="T193" s="268"/>
      <c r="U193" s="268"/>
      <c r="V193" s="315"/>
      <c r="W193" s="316"/>
    </row>
    <row r="194" spans="2:23" ht="16" x14ac:dyDescent="0.2">
      <c r="B194" s="314"/>
      <c r="C194" s="315"/>
      <c r="D194" s="407">
        <f>IF('DATOS (2)'!A116&lt;&gt;"",'DATOS (2)'!A116,"")</f>
        <v>4564656</v>
      </c>
      <c r="E194" s="406" t="str">
        <f>IF('DATOS (2)'!B116&lt;&gt;"",'DATOS (2)'!B116,"")</f>
        <v/>
      </c>
      <c r="F194" s="406">
        <f>IF('DATOS (2)'!C116&lt;&gt;"",'DATOS (2)'!C116,"")</f>
        <v>7.0000000000000007E-2</v>
      </c>
      <c r="G194" s="406">
        <f>IF('DATOS (2)'!D116&lt;&gt;"",'DATOS (2)'!D116,"")</f>
        <v>0.04</v>
      </c>
      <c r="H194" s="406">
        <f>IF('DATOS (2)'!E116&lt;&gt;"",'DATOS (2)'!E116,"")</f>
        <v>2.3E-2</v>
      </c>
      <c r="I194" s="406">
        <f>IF('DATOS (2)'!F116&lt;&gt;"",'DATOS (2)'!F116,"")</f>
        <v>0</v>
      </c>
      <c r="J194" s="406">
        <f>IF('DATOS (2)'!G116&lt;&gt;"",'DATOS (2)'!G116,"")</f>
        <v>0</v>
      </c>
      <c r="K194" s="406">
        <f>IF('DATOS (2)'!H116&lt;&gt;"",'DATOS (2)'!H116,"")</f>
        <v>0.02</v>
      </c>
      <c r="L194" s="268"/>
      <c r="M194" s="268"/>
      <c r="N194" s="268"/>
      <c r="O194" s="268"/>
      <c r="P194" s="268"/>
      <c r="Q194" s="268"/>
      <c r="R194" s="268"/>
      <c r="S194" s="268"/>
      <c r="T194" s="268"/>
      <c r="U194" s="268"/>
      <c r="V194" s="315"/>
      <c r="W194" s="316"/>
    </row>
    <row r="195" spans="2:23" ht="16" x14ac:dyDescent="0.2">
      <c r="B195" s="314"/>
      <c r="C195" s="315"/>
      <c r="D195" s="407">
        <f>IF('DATOS (2)'!A117&lt;&gt;"",'DATOS (2)'!A117,"")</f>
        <v>54563</v>
      </c>
      <c r="E195" s="406" t="str">
        <f>IF('DATOS (2)'!B117&lt;&gt;"",'DATOS (2)'!B117,"")</f>
        <v/>
      </c>
      <c r="F195" s="406">
        <f>IF('DATOS (2)'!C117&lt;&gt;"",'DATOS (2)'!C117,"")</f>
        <v>0.02</v>
      </c>
      <c r="G195" s="406">
        <f>IF('DATOS (2)'!D117&lt;&gt;"",'DATOS (2)'!D117,"")</f>
        <v>0</v>
      </c>
      <c r="H195" s="406">
        <f>IF('DATOS (2)'!E117&lt;&gt;"",'DATOS (2)'!E117,"")</f>
        <v>0</v>
      </c>
      <c r="I195" s="406">
        <f>IF('DATOS (2)'!F117&lt;&gt;"",'DATOS (2)'!F117,"")</f>
        <v>0</v>
      </c>
      <c r="J195" s="406">
        <f>IF('DATOS (2)'!G117&lt;&gt;"",'DATOS (2)'!G117,"")</f>
        <v>0</v>
      </c>
      <c r="K195" s="406">
        <f>IF('DATOS (2)'!H117&lt;&gt;"",'DATOS (2)'!H117,"")</f>
        <v>0</v>
      </c>
      <c r="L195" s="268"/>
      <c r="M195" s="268"/>
      <c r="N195" s="268"/>
      <c r="O195" s="268"/>
      <c r="P195" s="268"/>
      <c r="Q195" s="268"/>
      <c r="R195" s="268"/>
      <c r="S195" s="268"/>
      <c r="T195" s="268"/>
      <c r="U195" s="268"/>
      <c r="V195" s="315"/>
      <c r="W195" s="316"/>
    </row>
    <row r="196" spans="2:23" ht="16" x14ac:dyDescent="0.2">
      <c r="B196" s="314"/>
      <c r="C196" s="315"/>
      <c r="D196" s="407">
        <f>IF('DATOS (2)'!A118&lt;&gt;"",'DATOS (2)'!A118,"")</f>
        <v>87546</v>
      </c>
      <c r="E196" s="406" t="str">
        <f>IF('DATOS (2)'!B118&lt;&gt;"",'DATOS (2)'!B118,"")</f>
        <v/>
      </c>
      <c r="F196" s="406">
        <f>IF('DATOS (2)'!C118&lt;&gt;"",'DATOS (2)'!C118,"")</f>
        <v>5.5E-2</v>
      </c>
      <c r="G196" s="406">
        <f>IF('DATOS (2)'!D118&lt;&gt;"",'DATOS (2)'!D118,"")</f>
        <v>7.0000000000000007E-2</v>
      </c>
      <c r="H196" s="406">
        <f>IF('DATOS (2)'!E118&lt;&gt;"",'DATOS (2)'!E118,"")</f>
        <v>0</v>
      </c>
      <c r="I196" s="406">
        <f>IF('DATOS (2)'!F118&lt;&gt;"",'DATOS (2)'!F118,"")</f>
        <v>0</v>
      </c>
      <c r="J196" s="406">
        <f>IF('DATOS (2)'!G118&lt;&gt;"",'DATOS (2)'!G118,"")</f>
        <v>0</v>
      </c>
      <c r="K196" s="406">
        <f>IF('DATOS (2)'!H118&lt;&gt;"",'DATOS (2)'!H118,"")</f>
        <v>-0.02</v>
      </c>
      <c r="L196" s="268"/>
      <c r="M196" s="268"/>
      <c r="N196" s="268"/>
      <c r="O196" s="268"/>
      <c r="P196" s="268"/>
      <c r="Q196" s="268"/>
      <c r="R196" s="268"/>
      <c r="S196" s="268"/>
      <c r="T196" s="268"/>
      <c r="U196" s="268"/>
      <c r="V196" s="315"/>
      <c r="W196" s="316"/>
    </row>
    <row r="197" spans="2:23" ht="16" x14ac:dyDescent="0.2">
      <c r="B197" s="314"/>
      <c r="C197" s="315"/>
      <c r="D197" s="407">
        <f>IF('DATOS (2)'!A119&lt;&gt;"",'DATOS (2)'!A119,"")</f>
        <v>247</v>
      </c>
      <c r="E197" s="406" t="str">
        <f>IF('DATOS (2)'!B119&lt;&gt;"",'DATOS (2)'!B119,"")</f>
        <v/>
      </c>
      <c r="F197" s="406">
        <f>IF('DATOS (2)'!C119&lt;&gt;"",'DATOS (2)'!C119,"")</f>
        <v>0</v>
      </c>
      <c r="G197" s="406">
        <f>IF('DATOS (2)'!D119&lt;&gt;"",'DATOS (2)'!D119,"")</f>
        <v>0</v>
      </c>
      <c r="H197" s="406">
        <f>IF('DATOS (2)'!E119&lt;&gt;"",'DATOS (2)'!E119,"")</f>
        <v>0</v>
      </c>
      <c r="I197" s="406">
        <f>IF('DATOS (2)'!F119&lt;&gt;"",'DATOS (2)'!F119,"")</f>
        <v>0</v>
      </c>
      <c r="J197" s="406">
        <f>IF('DATOS (2)'!G119&lt;&gt;"",'DATOS (2)'!G119,"")</f>
        <v>0</v>
      </c>
      <c r="K197" s="406">
        <f>IF('DATOS (2)'!H119&lt;&gt;"",'DATOS (2)'!H119,"")</f>
        <v>-0.04</v>
      </c>
      <c r="L197" s="268"/>
      <c r="M197" s="268"/>
      <c r="N197" s="268"/>
      <c r="O197" s="268"/>
      <c r="P197" s="268"/>
      <c r="Q197" s="268"/>
      <c r="R197" s="268"/>
      <c r="S197" s="268"/>
      <c r="T197" s="268"/>
      <c r="U197" s="268"/>
      <c r="V197" s="315"/>
      <c r="W197" s="316"/>
    </row>
    <row r="198" spans="2:23" ht="10.5" customHeight="1" x14ac:dyDescent="0.2">
      <c r="B198" s="314"/>
      <c r="C198" s="315"/>
      <c r="D198" s="267"/>
      <c r="E198" s="267"/>
      <c r="F198" s="266"/>
      <c r="G198" s="266"/>
      <c r="H198" s="266"/>
      <c r="I198" s="266"/>
      <c r="J198" s="267"/>
      <c r="K198" s="268"/>
      <c r="L198" s="268"/>
      <c r="M198" s="268"/>
      <c r="N198" s="268"/>
      <c r="O198" s="268"/>
      <c r="P198" s="268"/>
      <c r="Q198" s="268"/>
      <c r="R198" s="268"/>
      <c r="S198" s="268"/>
      <c r="T198" s="268"/>
      <c r="U198" s="268"/>
      <c r="V198" s="315"/>
      <c r="W198" s="316"/>
    </row>
    <row r="199" spans="2:23" ht="42" customHeight="1" thickBot="1" x14ac:dyDescent="0.25">
      <c r="B199" s="314"/>
      <c r="C199" s="315"/>
      <c r="D199" s="1319" t="s">
        <v>280</v>
      </c>
      <c r="E199" s="1319"/>
      <c r="F199" s="1319"/>
      <c r="G199" s="1319"/>
      <c r="H199" s="1319"/>
      <c r="I199" s="1319"/>
      <c r="J199" s="1319"/>
      <c r="K199" s="1319"/>
      <c r="L199" s="1319"/>
      <c r="M199" s="1319"/>
      <c r="N199" s="1319"/>
      <c r="O199" s="1319"/>
      <c r="P199" s="300"/>
      <c r="Q199" s="300"/>
      <c r="R199" s="300"/>
      <c r="S199" s="300"/>
      <c r="T199" s="300"/>
      <c r="U199" s="300"/>
      <c r="V199" s="315"/>
      <c r="W199" s="316"/>
    </row>
    <row r="200" spans="2:23" ht="63" customHeight="1" thickBot="1" x14ac:dyDescent="0.25">
      <c r="B200" s="1311" t="s">
        <v>281</v>
      </c>
      <c r="C200" s="1311"/>
      <c r="D200" s="290" t="s">
        <v>279</v>
      </c>
      <c r="E200" s="291" t="s">
        <v>105</v>
      </c>
      <c r="F200" s="291" t="s">
        <v>31</v>
      </c>
      <c r="G200" s="291" t="s">
        <v>32</v>
      </c>
      <c r="H200" s="291" t="s">
        <v>33</v>
      </c>
      <c r="I200" s="291" t="s">
        <v>34</v>
      </c>
      <c r="J200" s="291" t="s">
        <v>35</v>
      </c>
      <c r="K200" s="291" t="s">
        <v>36</v>
      </c>
      <c r="L200" s="268"/>
      <c r="M200" s="268"/>
      <c r="N200" s="268"/>
      <c r="O200" s="268"/>
      <c r="P200" s="268"/>
      <c r="Q200" s="268"/>
      <c r="R200" s="268"/>
      <c r="S200" s="268"/>
      <c r="T200" s="268"/>
      <c r="U200" s="268"/>
      <c r="V200" s="268"/>
      <c r="W200" s="316"/>
    </row>
    <row r="201" spans="2:23" ht="17" x14ac:dyDescent="0.2">
      <c r="B201" s="1294"/>
      <c r="C201" s="1295"/>
      <c r="D201" s="301" t="str">
        <f>IF('DATOS (2)'!A121&lt;&gt;"",'DATOS (2)'!A121,"")</f>
        <v/>
      </c>
      <c r="E201" s="406" t="str">
        <f>IF('DATOS (2)'!B121&lt;&gt;"",'DATOS (2)'!B121,"")</f>
        <v/>
      </c>
      <c r="F201" s="406">
        <f>IF('DATOS (2)'!C121&lt;&gt;"",'DATOS (2)'!C121,"")</f>
        <v>0</v>
      </c>
      <c r="G201" s="406">
        <f>IF('DATOS (2)'!D121&lt;&gt;"",'DATOS (2)'!D121,"")</f>
        <v>0</v>
      </c>
      <c r="H201" s="406">
        <f>IF('DATOS (2)'!E121&lt;&gt;"",'DATOS (2)'!E121,"")</f>
        <v>0</v>
      </c>
      <c r="I201" s="406">
        <f>IF('DATOS (2)'!F121&lt;&gt;"",'DATOS (2)'!F121,"")</f>
        <v>0</v>
      </c>
      <c r="J201" s="406">
        <f>IF('DATOS (2)'!G121&lt;&gt;"",'DATOS (2)'!G121,"")</f>
        <v>0</v>
      </c>
      <c r="K201" s="406">
        <f>IF('DATOS (2)'!H121&lt;&gt;"",'DATOS (2)'!H121,"")</f>
        <v>0</v>
      </c>
      <c r="L201" s="268"/>
      <c r="M201" s="268"/>
      <c r="N201" s="268"/>
      <c r="O201" s="268"/>
      <c r="P201" s="268"/>
      <c r="Q201" s="268"/>
      <c r="R201" s="268"/>
      <c r="S201" s="268"/>
      <c r="T201" s="268"/>
      <c r="U201" s="268"/>
      <c r="V201" s="268"/>
      <c r="W201" s="316"/>
    </row>
    <row r="202" spans="2:23" ht="17" x14ac:dyDescent="0.2">
      <c r="B202" s="1303"/>
      <c r="C202" s="1304"/>
      <c r="D202" s="301" t="str">
        <f>IF('DATOS (2)'!A122&lt;&gt;"",'DATOS (2)'!A122,"")</f>
        <v/>
      </c>
      <c r="E202" s="406" t="str">
        <f>IF('DATOS (2)'!B122&lt;&gt;"",'DATOS (2)'!B122,"")</f>
        <v/>
      </c>
      <c r="F202" s="406">
        <f>IF('DATOS (2)'!C122&lt;&gt;"",'DATOS (2)'!C122,"")</f>
        <v>0</v>
      </c>
      <c r="G202" s="406">
        <f>IF('DATOS (2)'!D122&lt;&gt;"",'DATOS (2)'!D122,"")</f>
        <v>0</v>
      </c>
      <c r="H202" s="406">
        <f>IF('DATOS (2)'!E122&lt;&gt;"",'DATOS (2)'!E122,"")</f>
        <v>0</v>
      </c>
      <c r="I202" s="406">
        <f>IF('DATOS (2)'!F122&lt;&gt;"",'DATOS (2)'!F122,"")</f>
        <v>0</v>
      </c>
      <c r="J202" s="406">
        <f>IF('DATOS (2)'!G122&lt;&gt;"",'DATOS (2)'!G122,"")</f>
        <v>0.01</v>
      </c>
      <c r="K202" s="406">
        <f>IF('DATOS (2)'!H122&lt;&gt;"",'DATOS (2)'!H122,"")</f>
        <v>0</v>
      </c>
      <c r="L202" s="268"/>
      <c r="M202" s="268"/>
      <c r="N202" s="268"/>
      <c r="O202" s="268"/>
      <c r="P202" s="268"/>
      <c r="Q202" s="268"/>
      <c r="R202" s="268"/>
      <c r="S202" s="268"/>
      <c r="T202" s="268"/>
      <c r="U202" s="268"/>
      <c r="V202" s="268"/>
      <c r="W202" s="316"/>
    </row>
    <row r="203" spans="2:23" ht="17" thickBot="1" x14ac:dyDescent="0.25">
      <c r="B203" s="314"/>
      <c r="C203" s="315"/>
      <c r="D203" s="322"/>
      <c r="E203" s="322"/>
      <c r="F203" s="322"/>
      <c r="G203" s="322"/>
      <c r="H203" s="322"/>
      <c r="I203" s="322"/>
      <c r="J203" s="315"/>
      <c r="K203" s="315"/>
      <c r="L203" s="268"/>
      <c r="M203" s="268"/>
      <c r="N203" s="268"/>
      <c r="O203" s="268"/>
      <c r="P203" s="268"/>
      <c r="Q203" s="268"/>
      <c r="R203" s="315"/>
      <c r="S203" s="315"/>
      <c r="T203" s="315"/>
      <c r="U203" s="315"/>
      <c r="V203" s="315"/>
      <c r="W203" s="316"/>
    </row>
    <row r="204" spans="2:23" ht="45.75" customHeight="1" thickTop="1" x14ac:dyDescent="0.25">
      <c r="B204" s="279"/>
      <c r="C204" s="346">
        <v>2</v>
      </c>
      <c r="D204" s="1300" t="s">
        <v>108</v>
      </c>
      <c r="E204" s="1300"/>
      <c r="F204" s="1300"/>
      <c r="G204" s="1300"/>
      <c r="H204" s="1300"/>
      <c r="I204" s="1300"/>
      <c r="J204" s="1300"/>
      <c r="K204" s="1300"/>
      <c r="L204" s="1300"/>
      <c r="M204" s="1300"/>
      <c r="N204" s="1300"/>
      <c r="O204" s="1300"/>
      <c r="P204" s="378"/>
      <c r="Q204" s="378"/>
      <c r="R204" s="378"/>
      <c r="S204" s="378"/>
      <c r="T204" s="378"/>
      <c r="U204" s="378"/>
      <c r="V204" s="261"/>
      <c r="W204" s="262"/>
    </row>
    <row r="205" spans="2:23" ht="16" thickBot="1" x14ac:dyDescent="0.25">
      <c r="B205" s="314"/>
      <c r="C205" s="315"/>
      <c r="D205" s="322"/>
      <c r="E205" s="322"/>
      <c r="F205" s="322"/>
      <c r="G205" s="322"/>
      <c r="H205" s="322"/>
      <c r="I205" s="322"/>
      <c r="J205" s="315"/>
      <c r="K205" s="315"/>
      <c r="L205" s="315"/>
      <c r="M205" s="315"/>
      <c r="N205" s="315"/>
      <c r="O205" s="315"/>
      <c r="P205" s="315"/>
      <c r="Q205" s="315"/>
      <c r="R205" s="315"/>
      <c r="S205" s="315"/>
      <c r="T205" s="315"/>
      <c r="U205" s="315"/>
      <c r="V205" s="315"/>
      <c r="W205" s="316"/>
    </row>
    <row r="206" spans="2:23" ht="37.5" customHeight="1" thickBot="1" x14ac:dyDescent="0.25">
      <c r="B206" s="314"/>
      <c r="C206" s="315"/>
      <c r="D206" s="1301" t="s">
        <v>109</v>
      </c>
      <c r="E206" s="1301"/>
      <c r="F206" s="1301"/>
      <c r="G206" s="1302" t="s">
        <v>110</v>
      </c>
      <c r="H206" s="1302"/>
      <c r="I206" s="1302" t="s">
        <v>111</v>
      </c>
      <c r="J206" s="1302"/>
      <c r="K206" s="1302" t="s">
        <v>112</v>
      </c>
      <c r="L206" s="1302"/>
      <c r="M206" s="379" t="s">
        <v>113</v>
      </c>
      <c r="N206" s="315"/>
      <c r="O206" s="315"/>
      <c r="P206" s="315"/>
      <c r="Q206" s="315"/>
      <c r="R206" s="315"/>
      <c r="S206" s="315"/>
      <c r="T206" s="315"/>
      <c r="U206" s="315"/>
      <c r="V206" s="315"/>
      <c r="W206" s="316"/>
    </row>
    <row r="207" spans="2:23" ht="21" customHeight="1" x14ac:dyDescent="0.2">
      <c r="B207" s="314"/>
      <c r="C207" s="315"/>
      <c r="D207" s="1284" t="str">
        <f>CONCATENATE('DATOS (2)'!A125)</f>
        <v>G&amp;t</v>
      </c>
      <c r="E207" s="1284"/>
      <c r="F207" s="1284"/>
      <c r="G207" s="1287">
        <f>IF('DATOS (2)'!D125&lt;&gt;"",'DATOS (2)'!D125,"")</f>
        <v>123</v>
      </c>
      <c r="H207" s="1287"/>
      <c r="I207" s="1282">
        <f>IF('DATOS (2)'!F125&lt;&gt;"",'DATOS (2)'!F125,"")</f>
        <v>5000</v>
      </c>
      <c r="J207" s="1283"/>
      <c r="K207" s="1284">
        <f>IF('DATOS (2)'!I125&lt;&gt;"",'DATOS (2)'!I125,"")</f>
        <v>12</v>
      </c>
      <c r="L207" s="1284"/>
      <c r="M207" s="380" t="str">
        <f>IF('DATOS (2)'!K125&lt;&gt;"",'DATOS (2)'!K125,"")</f>
        <v/>
      </c>
      <c r="N207" s="315"/>
      <c r="O207" s="315"/>
      <c r="P207" s="315"/>
      <c r="Q207" s="315"/>
      <c r="R207" s="315"/>
      <c r="S207" s="315"/>
      <c r="T207" s="315"/>
      <c r="U207" s="315"/>
      <c r="V207" s="315"/>
      <c r="W207" s="316"/>
    </row>
    <row r="208" spans="2:23" ht="21" customHeight="1" x14ac:dyDescent="0.2">
      <c r="B208" s="314"/>
      <c r="C208" s="315"/>
      <c r="D208" s="1284" t="str">
        <f>CONCATENATE('DATOS (2)'!A126)</f>
        <v/>
      </c>
      <c r="E208" s="1284"/>
      <c r="F208" s="1284"/>
      <c r="G208" s="1287" t="str">
        <f>IF('DATOS (2)'!D126&lt;&gt;"",'DATOS (2)'!D126,"")</f>
        <v/>
      </c>
      <c r="H208" s="1287"/>
      <c r="I208" s="1282" t="str">
        <f>IF('DATOS (2)'!F126&lt;&gt;"",'DATOS (2)'!F126,"")</f>
        <v/>
      </c>
      <c r="J208" s="1283"/>
      <c r="K208" s="1284" t="str">
        <f>IF('DATOS (2)'!I126&lt;&gt;"",'DATOS (2)'!I126,"")</f>
        <v/>
      </c>
      <c r="L208" s="1284"/>
      <c r="M208" s="380" t="str">
        <f>IF('DATOS (2)'!K126&lt;&gt;"",'DATOS (2)'!K126,"")</f>
        <v/>
      </c>
      <c r="N208" s="315"/>
      <c r="O208" s="315"/>
      <c r="P208" s="315"/>
      <c r="Q208" s="315"/>
      <c r="R208" s="315"/>
      <c r="S208" s="315"/>
      <c r="T208" s="315"/>
      <c r="U208" s="315"/>
      <c r="V208" s="315"/>
      <c r="W208" s="316"/>
    </row>
    <row r="209" spans="2:23" ht="21" customHeight="1" x14ac:dyDescent="0.2">
      <c r="B209" s="314"/>
      <c r="C209" s="315"/>
      <c r="D209" s="1284" t="str">
        <f>CONCATENATE('DATOS (2)'!A127)</f>
        <v/>
      </c>
      <c r="E209" s="1284"/>
      <c r="F209" s="1284"/>
      <c r="G209" s="1287" t="str">
        <f>IF('DATOS (2)'!D127&lt;&gt;"",'DATOS (2)'!D127,"")</f>
        <v/>
      </c>
      <c r="H209" s="1287"/>
      <c r="I209" s="1282" t="str">
        <f>IF('DATOS (2)'!F127&lt;&gt;"",'DATOS (2)'!F127,"")</f>
        <v/>
      </c>
      <c r="J209" s="1283"/>
      <c r="K209" s="1284" t="str">
        <f>IF('DATOS (2)'!I127&lt;&gt;"",'DATOS (2)'!I127,"")</f>
        <v/>
      </c>
      <c r="L209" s="1284"/>
      <c r="M209" s="380" t="str">
        <f>IF('DATOS (2)'!K127&lt;&gt;"",'DATOS (2)'!K127,"")</f>
        <v/>
      </c>
      <c r="N209" s="315"/>
      <c r="O209" s="315"/>
      <c r="P209" s="315"/>
      <c r="Q209" s="315"/>
      <c r="R209" s="315"/>
      <c r="S209" s="315"/>
      <c r="T209" s="315"/>
      <c r="U209" s="315"/>
      <c r="V209" s="315"/>
      <c r="W209" s="316"/>
    </row>
    <row r="210" spans="2:23" ht="16" thickBot="1" x14ac:dyDescent="0.25">
      <c r="B210" s="314"/>
      <c r="C210" s="315"/>
      <c r="D210" s="322"/>
      <c r="E210" s="322"/>
      <c r="F210" s="315"/>
      <c r="G210" s="322"/>
      <c r="H210" s="322"/>
      <c r="I210" s="322"/>
      <c r="J210" s="322"/>
      <c r="K210" s="315"/>
      <c r="L210" s="315"/>
      <c r="M210" s="315"/>
      <c r="N210" s="315"/>
      <c r="O210" s="315"/>
      <c r="P210" s="315"/>
      <c r="Q210" s="315"/>
      <c r="R210" s="315"/>
      <c r="S210" s="315"/>
      <c r="T210" s="315"/>
      <c r="U210" s="315"/>
      <c r="V210" s="315"/>
      <c r="W210" s="316"/>
    </row>
    <row r="211" spans="2:23" ht="22" thickTop="1" x14ac:dyDescent="0.25">
      <c r="B211" s="279"/>
      <c r="C211" s="280">
        <v>3</v>
      </c>
      <c r="D211" s="363" t="s">
        <v>114</v>
      </c>
      <c r="E211" s="280"/>
      <c r="F211" s="280"/>
      <c r="G211" s="257"/>
      <c r="H211" s="257"/>
      <c r="I211" s="259"/>
      <c r="J211" s="259"/>
      <c r="K211" s="259"/>
      <c r="L211" s="260"/>
      <c r="M211" s="260"/>
      <c r="N211" s="260"/>
      <c r="O211" s="260"/>
      <c r="P211" s="260"/>
      <c r="Q211" s="260"/>
      <c r="R211" s="260"/>
      <c r="S211" s="260"/>
      <c r="T211" s="260"/>
      <c r="U211" s="260"/>
      <c r="V211" s="261"/>
      <c r="W211" s="262"/>
    </row>
    <row r="212" spans="2:23" ht="10.5" customHeight="1" thickBot="1" x14ac:dyDescent="0.3">
      <c r="B212" s="330"/>
      <c r="C212" s="331"/>
      <c r="D212" s="381"/>
      <c r="E212" s="331"/>
      <c r="F212" s="331"/>
      <c r="G212" s="333"/>
      <c r="H212" s="333"/>
      <c r="I212" s="334"/>
      <c r="J212" s="334"/>
      <c r="K212" s="334"/>
      <c r="L212" s="289"/>
      <c r="M212" s="289"/>
      <c r="N212" s="289"/>
      <c r="O212" s="289"/>
      <c r="P212" s="289"/>
      <c r="Q212" s="289"/>
      <c r="R212" s="289"/>
      <c r="S212" s="289"/>
      <c r="T212" s="289"/>
      <c r="U212" s="289"/>
      <c r="V212" s="268"/>
      <c r="W212" s="269"/>
    </row>
    <row r="213" spans="2:23" ht="48.75" customHeight="1" thickBot="1" x14ac:dyDescent="0.25">
      <c r="B213" s="314"/>
      <c r="C213" s="315"/>
      <c r="D213" s="382" t="s">
        <v>115</v>
      </c>
      <c r="E213" s="383" t="s">
        <v>116</v>
      </c>
      <c r="F213" s="291" t="s">
        <v>31</v>
      </c>
      <c r="G213" s="291" t="s">
        <v>32</v>
      </c>
      <c r="H213" s="291" t="s">
        <v>33</v>
      </c>
      <c r="I213" s="291" t="s">
        <v>34</v>
      </c>
      <c r="J213" s="291" t="s">
        <v>35</v>
      </c>
      <c r="K213" s="291" t="s">
        <v>36</v>
      </c>
      <c r="L213" s="268"/>
      <c r="M213" s="268"/>
      <c r="N213" s="268"/>
      <c r="O213" s="268"/>
      <c r="P213" s="268"/>
      <c r="Q213" s="268"/>
      <c r="R213" s="268"/>
      <c r="S213" s="268"/>
      <c r="T213" s="268"/>
      <c r="U213" s="268"/>
      <c r="V213" s="268"/>
      <c r="W213" s="316"/>
    </row>
    <row r="214" spans="2:23" ht="40.5" customHeight="1" x14ac:dyDescent="0.2">
      <c r="B214" s="314"/>
      <c r="C214" s="315"/>
      <c r="D214" s="408" t="str">
        <f>MID('DATOS (2)'!A130,18,100)</f>
        <v>io</v>
      </c>
      <c r="E214" s="409">
        <f>IF('DATOS (2)'!B130&lt;&gt;"",'DATOS (2)'!B130,"")</f>
        <v>5236</v>
      </c>
      <c r="F214" s="410" t="str">
        <f>IF('DATOS (2)'!C130&lt;&gt;"",'DATOS (2)'!C130,"")</f>
        <v/>
      </c>
      <c r="G214" s="410" t="str">
        <f>IF('DATOS (2)'!D130&lt;&gt;"",'DATOS (2)'!D130,"")</f>
        <v/>
      </c>
      <c r="H214" s="410" t="str">
        <f>IF('DATOS (2)'!E130&lt;&gt;"",'DATOS (2)'!E130,"")</f>
        <v/>
      </c>
      <c r="I214" s="410" t="str">
        <f>IF('DATOS (2)'!F130&lt;&gt;"",'DATOS (2)'!F130,"")</f>
        <v/>
      </c>
      <c r="J214" s="410" t="str">
        <f>IF('DATOS (2)'!G130&lt;&gt;"",'DATOS (2)'!G130,"")</f>
        <v/>
      </c>
      <c r="K214" s="410" t="str">
        <f>IF('DATOS (2)'!H130&lt;&gt;"",'DATOS (2)'!H130,"")</f>
        <v/>
      </c>
      <c r="L214" s="268"/>
      <c r="M214" s="268"/>
      <c r="N214" s="268"/>
      <c r="O214" s="268"/>
      <c r="P214" s="268"/>
      <c r="Q214" s="268"/>
      <c r="R214" s="268"/>
      <c r="S214" s="268"/>
      <c r="T214" s="268"/>
      <c r="U214" s="268"/>
      <c r="V214" s="268"/>
      <c r="W214" s="316"/>
    </row>
    <row r="215" spans="2:23" ht="40.5" customHeight="1" x14ac:dyDescent="0.2">
      <c r="B215" s="314"/>
      <c r="C215" s="315"/>
      <c r="D215" s="408" t="str">
        <f>MID('DATOS (2)'!A131,18,100)</f>
        <v>io</v>
      </c>
      <c r="E215" s="409" t="str">
        <f>IF('DATOS (2)'!B131&lt;&gt;"",'DATOS (2)'!B131,"")</f>
        <v/>
      </c>
      <c r="F215" s="410" t="str">
        <f>IF('DATOS (2)'!C131&lt;&gt;"",'DATOS (2)'!C131,"")</f>
        <v/>
      </c>
      <c r="G215" s="410" t="str">
        <f>IF('DATOS (2)'!D131&lt;&gt;"",'DATOS (2)'!D131,"")</f>
        <v/>
      </c>
      <c r="H215" s="410" t="str">
        <f>IF('DATOS (2)'!E131&lt;&gt;"",'DATOS (2)'!E131,"")</f>
        <v/>
      </c>
      <c r="I215" s="410" t="str">
        <f>IF('DATOS (2)'!F131&lt;&gt;"",'DATOS (2)'!F131,"")</f>
        <v/>
      </c>
      <c r="J215" s="410" t="str">
        <f>IF('DATOS (2)'!G131&lt;&gt;"",'DATOS (2)'!G131,"")</f>
        <v/>
      </c>
      <c r="K215" s="410" t="str">
        <f>IF('DATOS (2)'!H131&lt;&gt;"",'DATOS (2)'!H131,"")</f>
        <v/>
      </c>
      <c r="L215" s="268"/>
      <c r="M215" s="268"/>
      <c r="N215" s="268"/>
      <c r="O215" s="268"/>
      <c r="P215" s="268"/>
      <c r="Q215" s="268"/>
      <c r="R215" s="268"/>
      <c r="S215" s="268"/>
      <c r="T215" s="268"/>
      <c r="U215" s="268"/>
      <c r="V215" s="268"/>
      <c r="W215" s="316"/>
    </row>
    <row r="216" spans="2:23" ht="40.5" customHeight="1" x14ac:dyDescent="0.2">
      <c r="B216" s="314"/>
      <c r="C216" s="315"/>
      <c r="D216" s="408" t="str">
        <f>MID('DATOS (2)'!A132,18,100)</f>
        <v>io</v>
      </c>
      <c r="E216" s="409" t="str">
        <f>IF('DATOS (2)'!B132&lt;&gt;"",'DATOS (2)'!B132,"")</f>
        <v/>
      </c>
      <c r="F216" s="410" t="str">
        <f>IF('DATOS (2)'!C132&lt;&gt;"",'DATOS (2)'!C132,"")</f>
        <v/>
      </c>
      <c r="G216" s="410" t="str">
        <f>IF('DATOS (2)'!D132&lt;&gt;"",'DATOS (2)'!D132,"")</f>
        <v/>
      </c>
      <c r="H216" s="410" t="str">
        <f>IF('DATOS (2)'!E132&lt;&gt;"",'DATOS (2)'!E132,"")</f>
        <v/>
      </c>
      <c r="I216" s="410" t="str">
        <f>IF('DATOS (2)'!F132&lt;&gt;"",'DATOS (2)'!F132,"")</f>
        <v/>
      </c>
      <c r="J216" s="410" t="str">
        <f>IF('DATOS (2)'!G132&lt;&gt;"",'DATOS (2)'!G132,"")</f>
        <v/>
      </c>
      <c r="K216" s="410" t="str">
        <f>IF('DATOS (2)'!H132&lt;&gt;"",'DATOS (2)'!H132,"")</f>
        <v/>
      </c>
      <c r="L216" s="268"/>
      <c r="M216" s="268"/>
      <c r="N216" s="268"/>
      <c r="O216" s="268"/>
      <c r="P216" s="268"/>
      <c r="Q216" s="268"/>
      <c r="R216" s="268"/>
      <c r="S216" s="268"/>
      <c r="T216" s="268"/>
      <c r="U216" s="268"/>
      <c r="V216" s="315"/>
      <c r="W216" s="316"/>
    </row>
    <row r="217" spans="2:23" x14ac:dyDescent="0.2">
      <c r="B217" s="314"/>
      <c r="C217" s="315"/>
      <c r="D217" s="322"/>
      <c r="E217" s="322"/>
      <c r="F217" s="322"/>
      <c r="G217" s="322"/>
      <c r="H217" s="322"/>
      <c r="I217" s="322"/>
      <c r="J217" s="315"/>
      <c r="K217" s="315"/>
      <c r="L217" s="315"/>
      <c r="M217" s="315"/>
      <c r="N217" s="315"/>
      <c r="O217" s="315"/>
      <c r="P217" s="315"/>
      <c r="Q217" s="315"/>
      <c r="R217" s="315"/>
      <c r="S217" s="315"/>
      <c r="T217" s="315"/>
      <c r="U217" s="315"/>
      <c r="V217" s="315"/>
      <c r="W217" s="316"/>
    </row>
    <row r="218" spans="2:23" ht="17" thickBot="1" x14ac:dyDescent="0.25">
      <c r="B218" s="314"/>
      <c r="C218" s="315"/>
      <c r="D218" s="282" t="s">
        <v>282</v>
      </c>
      <c r="E218" s="322"/>
      <c r="F218" s="322"/>
      <c r="G218" s="322"/>
      <c r="H218" s="322"/>
      <c r="I218" s="322"/>
      <c r="J218" s="315"/>
      <c r="K218" s="322"/>
      <c r="L218" s="315"/>
      <c r="M218" s="315"/>
      <c r="N218" s="315"/>
      <c r="O218" s="315"/>
      <c r="P218" s="315"/>
      <c r="Q218" s="315"/>
      <c r="R218" s="315"/>
      <c r="S218" s="315"/>
      <c r="T218" s="315"/>
      <c r="U218" s="315"/>
      <c r="V218" s="315"/>
      <c r="W218" s="316"/>
    </row>
    <row r="219" spans="2:23" x14ac:dyDescent="0.2">
      <c r="B219" s="314"/>
      <c r="C219" s="315"/>
      <c r="D219" s="1288" t="str">
        <f>CONCATENATE('DATOS (2)'!B133)</f>
        <v>rtwertwert</v>
      </c>
      <c r="E219" s="1289"/>
      <c r="F219" s="1289"/>
      <c r="G219" s="1289"/>
      <c r="H219" s="1289"/>
      <c r="I219" s="1289"/>
      <c r="J219" s="1289"/>
      <c r="K219" s="1289"/>
      <c r="L219" s="1289"/>
      <c r="M219" s="1289"/>
      <c r="N219" s="1289"/>
      <c r="O219" s="1289"/>
      <c r="P219" s="1289"/>
      <c r="Q219" s="1289"/>
      <c r="R219" s="1289"/>
      <c r="S219" s="1289"/>
      <c r="T219" s="1289"/>
      <c r="U219" s="1290"/>
      <c r="V219" s="315"/>
      <c r="W219" s="316"/>
    </row>
    <row r="220" spans="2:23" ht="16" thickBot="1" x14ac:dyDescent="0.25">
      <c r="B220" s="314"/>
      <c r="C220" s="315"/>
      <c r="D220" s="1291"/>
      <c r="E220" s="1292"/>
      <c r="F220" s="1292"/>
      <c r="G220" s="1292"/>
      <c r="H220" s="1292"/>
      <c r="I220" s="1292"/>
      <c r="J220" s="1292"/>
      <c r="K220" s="1292"/>
      <c r="L220" s="1292"/>
      <c r="M220" s="1292"/>
      <c r="N220" s="1292"/>
      <c r="O220" s="1292"/>
      <c r="P220" s="1292"/>
      <c r="Q220" s="1292"/>
      <c r="R220" s="1292"/>
      <c r="S220" s="1292"/>
      <c r="T220" s="1292"/>
      <c r="U220" s="1293"/>
      <c r="V220" s="315"/>
      <c r="W220" s="316"/>
    </row>
    <row r="221" spans="2:23" ht="16" thickBot="1" x14ac:dyDescent="0.25">
      <c r="B221" s="317"/>
      <c r="C221" s="318"/>
      <c r="D221" s="319"/>
      <c r="E221" s="319"/>
      <c r="F221" s="319"/>
      <c r="G221" s="319"/>
      <c r="H221" s="319"/>
      <c r="I221" s="319"/>
      <c r="J221" s="318"/>
      <c r="K221" s="318"/>
      <c r="L221" s="318"/>
      <c r="M221" s="318"/>
      <c r="N221" s="318"/>
      <c r="O221" s="318"/>
      <c r="P221" s="318"/>
      <c r="Q221" s="318"/>
      <c r="R221" s="318"/>
      <c r="S221" s="318"/>
      <c r="T221" s="318"/>
      <c r="U221" s="318"/>
      <c r="V221" s="318"/>
      <c r="W221" s="320"/>
    </row>
    <row r="222" spans="2:23" ht="22" hidden="1" thickTop="1" x14ac:dyDescent="0.25">
      <c r="B222" s="279"/>
      <c r="C222" s="280"/>
      <c r="D222" s="363" t="s">
        <v>283</v>
      </c>
      <c r="E222" s="280"/>
      <c r="F222" s="280"/>
      <c r="G222" s="257"/>
      <c r="H222" s="257"/>
      <c r="I222" s="259"/>
      <c r="J222" s="259"/>
      <c r="K222" s="259"/>
      <c r="L222" s="260"/>
      <c r="M222" s="260"/>
      <c r="N222" s="260"/>
      <c r="O222" s="260"/>
      <c r="P222" s="260"/>
      <c r="Q222" s="260"/>
      <c r="R222" s="260"/>
      <c r="S222" s="260"/>
      <c r="T222" s="260"/>
      <c r="U222" s="260"/>
      <c r="V222" s="261"/>
      <c r="W222" s="262"/>
    </row>
    <row r="223" spans="2:23" ht="22" hidden="1" thickTop="1" x14ac:dyDescent="0.25">
      <c r="B223" s="330"/>
      <c r="C223" s="331"/>
      <c r="D223" s="381"/>
      <c r="E223" s="331"/>
      <c r="F223" s="331"/>
      <c r="G223" s="333"/>
      <c r="H223" s="333"/>
      <c r="I223" s="334"/>
      <c r="J223" s="334"/>
      <c r="K223" s="334"/>
      <c r="L223" s="289"/>
      <c r="M223" s="289"/>
      <c r="N223" s="289"/>
      <c r="O223" s="289"/>
      <c r="P223" s="289"/>
      <c r="Q223" s="289"/>
      <c r="R223" s="289"/>
      <c r="S223" s="289"/>
      <c r="T223" s="289"/>
      <c r="U223" s="289"/>
      <c r="V223" s="268"/>
      <c r="W223" s="269"/>
    </row>
    <row r="224" spans="2:23" ht="31.5" hidden="1" customHeight="1" x14ac:dyDescent="0.2">
      <c r="B224" s="314"/>
      <c r="C224" s="315"/>
      <c r="D224" s="1296" t="s">
        <v>109</v>
      </c>
      <c r="E224" s="1296"/>
      <c r="F224" s="1296"/>
      <c r="G224" s="1297" t="s">
        <v>284</v>
      </c>
      <c r="H224" s="1297"/>
      <c r="I224" s="1298" t="s">
        <v>285</v>
      </c>
      <c r="J224" s="1298"/>
      <c r="K224" s="1299" t="s">
        <v>286</v>
      </c>
      <c r="L224" s="1299"/>
      <c r="M224" s="315"/>
      <c r="N224" s="315"/>
      <c r="O224" s="315"/>
      <c r="P224" s="315"/>
      <c r="Q224" s="315"/>
      <c r="R224" s="315"/>
      <c r="S224" s="315"/>
      <c r="T224" s="315"/>
      <c r="U224" s="315"/>
      <c r="V224" s="315"/>
      <c r="W224" s="316"/>
    </row>
    <row r="225" spans="2:23" ht="16" hidden="1" thickTop="1" x14ac:dyDescent="0.2">
      <c r="B225" s="314"/>
      <c r="C225" s="315"/>
      <c r="D225" s="1284"/>
      <c r="E225" s="1284"/>
      <c r="F225" s="1284"/>
      <c r="G225" s="1284"/>
      <c r="H225" s="1284"/>
      <c r="I225" s="1283"/>
      <c r="J225" s="1283"/>
      <c r="K225" s="1284"/>
      <c r="L225" s="1284"/>
      <c r="M225" s="315"/>
      <c r="N225" s="315"/>
      <c r="O225" s="315"/>
      <c r="P225" s="315"/>
      <c r="Q225" s="315"/>
      <c r="R225" s="315"/>
      <c r="S225" s="315"/>
      <c r="T225" s="315"/>
      <c r="U225" s="315"/>
      <c r="V225" s="315"/>
      <c r="W225" s="316"/>
    </row>
    <row r="226" spans="2:23" ht="16" hidden="1" thickTop="1" x14ac:dyDescent="0.2">
      <c r="B226" s="314"/>
      <c r="C226" s="315"/>
      <c r="D226" s="1285"/>
      <c r="E226" s="1285"/>
      <c r="F226" s="1285"/>
      <c r="G226" s="1285"/>
      <c r="H226" s="1285"/>
      <c r="I226" s="1286"/>
      <c r="J226" s="1286"/>
      <c r="K226" s="1285"/>
      <c r="L226" s="1285"/>
      <c r="M226" s="315"/>
      <c r="N226" s="315"/>
      <c r="O226" s="315"/>
      <c r="P226" s="315"/>
      <c r="Q226" s="315"/>
      <c r="R226" s="315"/>
      <c r="S226" s="315"/>
      <c r="T226" s="315"/>
      <c r="U226" s="315"/>
      <c r="V226" s="315"/>
      <c r="W226" s="316"/>
    </row>
    <row r="227" spans="2:23" ht="16" hidden="1" thickTop="1" x14ac:dyDescent="0.2">
      <c r="B227" s="314"/>
      <c r="C227" s="315"/>
      <c r="D227" s="1285"/>
      <c r="E227" s="1285"/>
      <c r="F227" s="1285"/>
      <c r="G227" s="1285"/>
      <c r="H227" s="1285"/>
      <c r="I227" s="1286"/>
      <c r="J227" s="1286"/>
      <c r="K227" s="1285"/>
      <c r="L227" s="1285"/>
      <c r="M227" s="315"/>
      <c r="N227" s="315"/>
      <c r="O227" s="315"/>
      <c r="P227" s="315"/>
      <c r="Q227" s="315"/>
      <c r="R227" s="315"/>
      <c r="S227" s="315"/>
      <c r="T227" s="315"/>
      <c r="U227" s="315"/>
      <c r="V227" s="315"/>
      <c r="W227" s="316"/>
    </row>
    <row r="228" spans="2:23" ht="17" hidden="1" thickTop="1" thickBot="1" x14ac:dyDescent="0.25">
      <c r="B228" s="317"/>
      <c r="C228" s="318"/>
      <c r="D228" s="319"/>
      <c r="E228" s="319"/>
      <c r="F228" s="319"/>
      <c r="G228" s="319"/>
      <c r="H228" s="319"/>
      <c r="I228" s="319"/>
      <c r="J228" s="318"/>
      <c r="K228" s="318"/>
      <c r="L228" s="318"/>
      <c r="M228" s="318"/>
      <c r="N228" s="318"/>
      <c r="O228" s="318"/>
      <c r="P228" s="318"/>
      <c r="Q228" s="318"/>
      <c r="R228" s="318"/>
      <c r="S228" s="318"/>
      <c r="T228" s="318"/>
      <c r="U228" s="318"/>
      <c r="V228" s="318"/>
      <c r="W228" s="320"/>
    </row>
    <row r="229" spans="2:23" ht="16" thickTop="1" x14ac:dyDescent="0.2"/>
    <row r="233" spans="2:23" ht="19" x14ac:dyDescent="0.2">
      <c r="D233" s="343" t="s">
        <v>287</v>
      </c>
      <c r="E233" s="343"/>
      <c r="F233" s="343"/>
      <c r="G233" s="343"/>
      <c r="H233" s="343"/>
      <c r="I233" s="343"/>
    </row>
    <row r="244" spans="4:21" x14ac:dyDescent="0.2">
      <c r="D244" s="255" t="s">
        <v>288</v>
      </c>
      <c r="J244" s="255" t="s">
        <v>289</v>
      </c>
      <c r="K244" s="255"/>
      <c r="L244" s="255"/>
      <c r="M244" s="255"/>
      <c r="N244" s="255"/>
      <c r="O244" s="255"/>
      <c r="P244" s="255"/>
      <c r="Q244" s="255"/>
      <c r="R244" s="255"/>
      <c r="S244" s="255"/>
      <c r="T244" s="255"/>
      <c r="U244" s="255"/>
    </row>
    <row r="245" spans="4:21" x14ac:dyDescent="0.2">
      <c r="J245" s="255"/>
      <c r="K245" s="255"/>
      <c r="L245" s="255"/>
      <c r="M245" s="255"/>
      <c r="N245" s="255"/>
      <c r="O245" s="255"/>
      <c r="P245" s="255"/>
      <c r="Q245" s="255"/>
      <c r="R245" s="255"/>
      <c r="S245" s="255"/>
      <c r="T245" s="255"/>
      <c r="U245" s="255"/>
    </row>
    <row r="246" spans="4:21" x14ac:dyDescent="0.2">
      <c r="J246" s="255"/>
      <c r="K246" s="255"/>
      <c r="L246" s="255"/>
      <c r="M246" s="255"/>
      <c r="N246" s="255"/>
      <c r="O246" s="255"/>
      <c r="P246" s="255"/>
      <c r="Q246" s="255"/>
      <c r="R246" s="255"/>
      <c r="S246" s="255"/>
      <c r="T246" s="255"/>
      <c r="U246" s="255"/>
    </row>
    <row r="247" spans="4:21" x14ac:dyDescent="0.2">
      <c r="J247" s="255"/>
      <c r="K247" s="255"/>
      <c r="L247" s="255"/>
      <c r="M247" s="255"/>
      <c r="N247" s="255"/>
      <c r="O247" s="255"/>
      <c r="P247" s="255"/>
      <c r="Q247" s="255"/>
      <c r="R247" s="255"/>
      <c r="S247" s="255"/>
      <c r="T247" s="255"/>
      <c r="U247" s="255"/>
    </row>
    <row r="248" spans="4:21" x14ac:dyDescent="0.2">
      <c r="J248" s="255"/>
      <c r="K248" s="255"/>
      <c r="L248" s="255"/>
      <c r="M248" s="255"/>
      <c r="N248" s="255"/>
      <c r="O248" s="255"/>
      <c r="P248" s="255"/>
      <c r="Q248" s="255"/>
      <c r="R248" s="255"/>
      <c r="S248" s="255"/>
      <c r="T248" s="255"/>
      <c r="U248" s="255"/>
    </row>
    <row r="249" spans="4:21" ht="27.75" customHeight="1" x14ac:dyDescent="0.2">
      <c r="E249" s="384" t="s">
        <v>290</v>
      </c>
      <c r="F249" s="384"/>
      <c r="G249" s="384"/>
      <c r="H249" s="384"/>
      <c r="I249" s="384"/>
      <c r="J249" s="255"/>
      <c r="K249" s="384" t="s">
        <v>290</v>
      </c>
      <c r="L249" s="384"/>
      <c r="M249" s="384"/>
      <c r="N249" s="384"/>
      <c r="O249" s="384"/>
      <c r="P249" s="385"/>
      <c r="Q249" s="385"/>
      <c r="R249" s="385"/>
      <c r="S249" s="385"/>
      <c r="T249" s="385"/>
      <c r="U249" s="385"/>
    </row>
    <row r="403" spans="4:4" x14ac:dyDescent="0.2">
      <c r="D403" s="386" t="s">
        <v>291</v>
      </c>
    </row>
    <row r="404" spans="4:4" x14ac:dyDescent="0.2">
      <c r="D404" s="255" t="s">
        <v>16</v>
      </c>
    </row>
    <row r="405" spans="4:4" x14ac:dyDescent="0.2">
      <c r="D405" s="255" t="s">
        <v>17</v>
      </c>
    </row>
    <row r="406" spans="4:4" x14ac:dyDescent="0.2">
      <c r="D406" s="255" t="s">
        <v>15</v>
      </c>
    </row>
    <row r="407" spans="4:4" x14ac:dyDescent="0.2">
      <c r="D407" s="255" t="s">
        <v>255</v>
      </c>
    </row>
    <row r="408" spans="4:4" x14ac:dyDescent="0.2">
      <c r="D408" s="255" t="s">
        <v>292</v>
      </c>
    </row>
    <row r="409" spans="4:4" x14ac:dyDescent="0.2">
      <c r="D409" s="255" t="s">
        <v>19</v>
      </c>
    </row>
    <row r="410" spans="4:4" x14ac:dyDescent="0.2">
      <c r="D410" s="255" t="s">
        <v>18</v>
      </c>
    </row>
  </sheetData>
  <sheetProtection formatCells="0" formatColumns="0" sort="0" autoFilter="0"/>
  <mergeCells count="98">
    <mergeCell ref="D7:V7"/>
    <mergeCell ref="C2:V2"/>
    <mergeCell ref="C3:V3"/>
    <mergeCell ref="D4:V4"/>
    <mergeCell ref="D5:V5"/>
    <mergeCell ref="D6:V6"/>
    <mergeCell ref="J59:U59"/>
    <mergeCell ref="D46:O46"/>
    <mergeCell ref="D8:V8"/>
    <mergeCell ref="D11:O11"/>
    <mergeCell ref="C13:O13"/>
    <mergeCell ref="O23:U23"/>
    <mergeCell ref="D24:I26"/>
    <mergeCell ref="J24:U26"/>
    <mergeCell ref="D36:U36"/>
    <mergeCell ref="D37:U37"/>
    <mergeCell ref="J40:U40"/>
    <mergeCell ref="D41:I43"/>
    <mergeCell ref="J41:U43"/>
    <mergeCell ref="D55:I57"/>
    <mergeCell ref="J55:U57"/>
    <mergeCell ref="V55:V57"/>
    <mergeCell ref="D136:U137"/>
    <mergeCell ref="D140:O140"/>
    <mergeCell ref="D60:I62"/>
    <mergeCell ref="J60:U62"/>
    <mergeCell ref="V60:V62"/>
    <mergeCell ref="D105:W105"/>
    <mergeCell ref="D65:U66"/>
    <mergeCell ref="D69:U71"/>
    <mergeCell ref="D74:O74"/>
    <mergeCell ref="D85:O85"/>
    <mergeCell ref="D86:W86"/>
    <mergeCell ref="D91:O91"/>
    <mergeCell ref="J191:L191"/>
    <mergeCell ref="U191:V191"/>
    <mergeCell ref="D199:O199"/>
    <mergeCell ref="D142:O143"/>
    <mergeCell ref="D93:U93"/>
    <mergeCell ref="D96:O96"/>
    <mergeCell ref="D98:U98"/>
    <mergeCell ref="D101:U101"/>
    <mergeCell ref="D104:O104"/>
    <mergeCell ref="I108:M108"/>
    <mergeCell ref="D111:U113"/>
    <mergeCell ref="M116:Q116"/>
    <mergeCell ref="D119:U120"/>
    <mergeCell ref="D123:O123"/>
    <mergeCell ref="D125:O125"/>
    <mergeCell ref="D134:O134"/>
    <mergeCell ref="K207:L207"/>
    <mergeCell ref="D208:F208"/>
    <mergeCell ref="G208:H208"/>
    <mergeCell ref="B202:C202"/>
    <mergeCell ref="D144:U145"/>
    <mergeCell ref="B200:C200"/>
    <mergeCell ref="D163:E163"/>
    <mergeCell ref="D164:E164"/>
    <mergeCell ref="D167:O167"/>
    <mergeCell ref="D168:W168"/>
    <mergeCell ref="D174:U175"/>
    <mergeCell ref="D178:U179"/>
    <mergeCell ref="V178:V179"/>
    <mergeCell ref="D182:O182"/>
    <mergeCell ref="D158:O158"/>
    <mergeCell ref="D190:O190"/>
    <mergeCell ref="I209:J209"/>
    <mergeCell ref="K209:L209"/>
    <mergeCell ref="D219:U220"/>
    <mergeCell ref="B201:C201"/>
    <mergeCell ref="D224:F224"/>
    <mergeCell ref="G224:H224"/>
    <mergeCell ref="I224:J224"/>
    <mergeCell ref="K224:L224"/>
    <mergeCell ref="D207:F207"/>
    <mergeCell ref="D204:O204"/>
    <mergeCell ref="D206:F206"/>
    <mergeCell ref="G206:H206"/>
    <mergeCell ref="I206:J206"/>
    <mergeCell ref="K206:L206"/>
    <mergeCell ref="G207:H207"/>
    <mergeCell ref="I207:J207"/>
    <mergeCell ref="I208:J208"/>
    <mergeCell ref="K208:L208"/>
    <mergeCell ref="D227:F227"/>
    <mergeCell ref="G227:H227"/>
    <mergeCell ref="I227:J227"/>
    <mergeCell ref="K227:L227"/>
    <mergeCell ref="D225:F225"/>
    <mergeCell ref="G225:H225"/>
    <mergeCell ref="I225:J225"/>
    <mergeCell ref="K225:L225"/>
    <mergeCell ref="D226:F226"/>
    <mergeCell ref="G226:H226"/>
    <mergeCell ref="I226:J226"/>
    <mergeCell ref="K226:L226"/>
    <mergeCell ref="D209:F209"/>
    <mergeCell ref="G209:H209"/>
  </mergeCells>
  <dataValidations count="2">
    <dataValidation type="list" showInputMessage="1" showErrorMessage="1" sqref="M116 R116:U116" xr:uid="{00000000-0002-0000-0500-000000000000}">
      <formula1>"N/A,Inversión de activos fijos, Consolidación de deudas, Costo de producción/ventas/administrativo"</formula1>
    </dataValidation>
    <dataValidation type="list" allowBlank="1" showInputMessage="1" showErrorMessage="1" sqref="I108:M108" xr:uid="{00000000-0002-0000-0500-000001000000}">
      <formula1>$D$404:$D$416</formula1>
    </dataValidation>
  </dataValidations>
  <printOptions horizontalCentered="1"/>
  <pageMargins left="0.39370078740157483" right="0.43307086614173229" top="0.19685039370078741" bottom="0.19685039370078741" header="0.19685039370078741" footer="0.19685039370078741"/>
  <pageSetup paperSize="300" scale="60" firstPageNumber="0" orientation="portrait" horizontalDpi="300" verticalDpi="300" r:id="rId1"/>
  <headerFooter alignWithMargins="0"/>
  <rowBreaks count="1" manualBreakCount="1">
    <brk id="7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IP175"/>
  <sheetViews>
    <sheetView showGridLines="0" topLeftCell="A5" zoomScaleNormal="100" workbookViewId="0">
      <selection activeCell="W10" sqref="W10"/>
    </sheetView>
  </sheetViews>
  <sheetFormatPr baseColWidth="10" defaultColWidth="42.1640625" defaultRowHeight="15" x14ac:dyDescent="0.2"/>
  <cols>
    <col min="1" max="1" width="49.1640625" style="217" customWidth="1"/>
    <col min="2" max="2" width="13.83203125" style="207" customWidth="1"/>
    <col min="3" max="3" width="13.83203125" style="211" customWidth="1"/>
    <col min="4" max="4" width="13.83203125" style="76" customWidth="1"/>
    <col min="5" max="5" width="13.83203125" style="209" customWidth="1"/>
    <col min="6" max="7" width="13.83203125" style="216" customWidth="1"/>
    <col min="8" max="11" width="13.83203125" style="216" hidden="1" customWidth="1"/>
    <col min="12" max="18" width="13.83203125" style="209" hidden="1" customWidth="1"/>
    <col min="19" max="19" width="17.1640625" style="76" customWidth="1"/>
    <col min="20" max="20" width="3.5" style="461" customWidth="1"/>
    <col min="21" max="21" width="5.1640625" style="461" customWidth="1"/>
    <col min="22" max="22" width="4.1640625" style="461" customWidth="1"/>
    <col min="23" max="23" width="5.83203125" style="461" bestFit="1" customWidth="1"/>
    <col min="24" max="40" width="42.1640625" style="461" customWidth="1"/>
    <col min="41" max="250" width="42.1640625" style="76" customWidth="1"/>
    <col min="251" max="16384" width="42.1640625" style="238"/>
  </cols>
  <sheetData>
    <row r="1" spans="1:40" hidden="1" x14ac:dyDescent="0.2">
      <c r="A1" s="72" t="s">
        <v>119</v>
      </c>
      <c r="B1" s="73"/>
      <c r="C1" s="74"/>
      <c r="D1" s="73"/>
      <c r="E1" s="74"/>
      <c r="F1" s="75"/>
      <c r="G1" s="75"/>
      <c r="H1" s="75"/>
      <c r="I1" s="75"/>
      <c r="J1" s="75"/>
      <c r="K1" s="75"/>
      <c r="L1" s="74"/>
      <c r="M1" s="74"/>
      <c r="N1" s="74"/>
      <c r="O1" s="74"/>
      <c r="P1" s="74"/>
      <c r="Q1" s="74"/>
      <c r="R1" s="74"/>
      <c r="S1" s="73">
        <f>SUM(B1:L1)</f>
        <v>0</v>
      </c>
    </row>
    <row r="2" spans="1:40" hidden="1" x14ac:dyDescent="0.2">
      <c r="A2" s="72" t="s">
        <v>120</v>
      </c>
      <c r="B2" s="73"/>
      <c r="C2" s="74"/>
      <c r="D2" s="73"/>
      <c r="E2" s="74"/>
      <c r="F2" s="75"/>
      <c r="G2" s="75"/>
      <c r="H2" s="75"/>
      <c r="I2" s="75"/>
      <c r="J2" s="75"/>
      <c r="K2" s="75"/>
      <c r="L2" s="74"/>
      <c r="M2" s="74"/>
      <c r="N2" s="74"/>
      <c r="O2" s="74"/>
      <c r="P2" s="74"/>
      <c r="Q2" s="74"/>
      <c r="R2" s="74"/>
      <c r="S2" s="73">
        <f>SUM(B2:L2)</f>
        <v>0</v>
      </c>
    </row>
    <row r="3" spans="1:40" hidden="1" x14ac:dyDescent="0.2">
      <c r="A3" s="72" t="s">
        <v>121</v>
      </c>
      <c r="B3" s="73"/>
      <c r="C3" s="74"/>
      <c r="D3" s="73"/>
      <c r="E3" s="74"/>
      <c r="F3" s="75"/>
      <c r="G3" s="75"/>
      <c r="H3" s="75"/>
      <c r="I3" s="75"/>
      <c r="J3" s="75"/>
      <c r="K3" s="75"/>
      <c r="L3" s="74"/>
      <c r="M3" s="74"/>
      <c r="N3" s="74"/>
      <c r="O3" s="74"/>
      <c r="P3" s="74"/>
      <c r="Q3" s="74"/>
      <c r="R3" s="74"/>
      <c r="S3" s="77">
        <f>SUM(B3:L3)</f>
        <v>0</v>
      </c>
    </row>
    <row r="4" spans="1:40" hidden="1" x14ac:dyDescent="0.2">
      <c r="A4" s="78" t="s">
        <v>122</v>
      </c>
      <c r="B4" s="79">
        <f>SUM(B1:B3)</f>
        <v>0</v>
      </c>
      <c r="C4" s="79">
        <f>SUM(C1:C3)</f>
        <v>0</v>
      </c>
      <c r="D4" s="79">
        <f>SUM(D1:D3)</f>
        <v>0</v>
      </c>
      <c r="E4" s="79">
        <f>SUM(E1:E3)</f>
        <v>0</v>
      </c>
      <c r="F4" s="79">
        <f>SUM(F1:F3)</f>
        <v>0</v>
      </c>
      <c r="G4" s="79"/>
      <c r="H4" s="79"/>
      <c r="I4" s="79"/>
      <c r="J4" s="79"/>
      <c r="K4" s="79"/>
      <c r="L4" s="79">
        <f>SUM(L1:L3)</f>
        <v>0</v>
      </c>
      <c r="M4" s="79"/>
      <c r="N4" s="79"/>
      <c r="O4" s="79"/>
      <c r="P4" s="79"/>
      <c r="Q4" s="79"/>
      <c r="R4" s="79"/>
      <c r="S4" s="80">
        <f>SUM(B4:L4)</f>
        <v>0</v>
      </c>
    </row>
    <row r="5" spans="1:40" s="83" customFormat="1" ht="14" x14ac:dyDescent="0.15">
      <c r="A5" s="81"/>
      <c r="B5" s="82"/>
      <c r="C5" s="82"/>
      <c r="D5" s="82"/>
      <c r="E5" s="82"/>
      <c r="F5" s="82"/>
      <c r="G5" s="82"/>
      <c r="H5" s="82"/>
      <c r="I5" s="82"/>
      <c r="J5" s="82"/>
      <c r="K5" s="82"/>
      <c r="L5" s="82"/>
      <c r="M5" s="82"/>
      <c r="N5" s="82"/>
      <c r="O5" s="82"/>
      <c r="P5" s="82"/>
      <c r="Q5" s="82"/>
      <c r="R5" s="82"/>
      <c r="S5" s="73"/>
      <c r="T5" s="462"/>
      <c r="U5" s="462"/>
      <c r="V5" s="462"/>
      <c r="W5" s="462"/>
      <c r="X5" s="462"/>
      <c r="Y5" s="462"/>
      <c r="Z5" s="462"/>
      <c r="AA5" s="462"/>
      <c r="AB5" s="462"/>
      <c r="AC5" s="462"/>
      <c r="AD5" s="462"/>
      <c r="AE5" s="462"/>
      <c r="AF5" s="462"/>
      <c r="AG5" s="462"/>
      <c r="AH5" s="462"/>
      <c r="AI5" s="462"/>
      <c r="AJ5" s="462"/>
      <c r="AK5" s="462"/>
      <c r="AL5" s="462"/>
      <c r="AM5" s="462"/>
      <c r="AN5" s="462"/>
    </row>
    <row r="6" spans="1:40" s="87" customFormat="1" ht="25.5" customHeight="1" x14ac:dyDescent="0.15">
      <c r="A6" s="84" t="s">
        <v>123</v>
      </c>
      <c r="B6" s="85"/>
      <c r="C6" s="86"/>
      <c r="E6" s="88"/>
      <c r="F6" s="88"/>
      <c r="G6" s="88"/>
      <c r="H6" s="88"/>
      <c r="I6" s="88"/>
      <c r="J6" s="88"/>
      <c r="K6" s="88"/>
      <c r="L6" s="88"/>
      <c r="M6" s="88"/>
      <c r="N6" s="88"/>
      <c r="O6" s="88"/>
      <c r="P6" s="88"/>
      <c r="Q6" s="88"/>
      <c r="R6" s="88"/>
      <c r="T6" s="463"/>
      <c r="U6" s="463"/>
      <c r="V6" s="463"/>
      <c r="W6" s="463"/>
      <c r="X6" s="463"/>
      <c r="Y6" s="463"/>
      <c r="Z6" s="463"/>
      <c r="AA6" s="463"/>
      <c r="AB6" s="463"/>
      <c r="AC6" s="463"/>
      <c r="AD6" s="463"/>
      <c r="AE6" s="463"/>
      <c r="AF6" s="463"/>
      <c r="AG6" s="463"/>
      <c r="AH6" s="463"/>
      <c r="AI6" s="463"/>
      <c r="AJ6" s="463"/>
      <c r="AK6" s="463"/>
      <c r="AL6" s="463"/>
      <c r="AM6" s="463"/>
      <c r="AN6" s="463"/>
    </row>
    <row r="7" spans="1:40" s="83" customFormat="1" ht="14" x14ac:dyDescent="0.15">
      <c r="A7" s="81"/>
      <c r="B7" s="82"/>
      <c r="C7" s="82"/>
      <c r="D7" s="82"/>
      <c r="E7" s="82"/>
      <c r="F7" s="82"/>
      <c r="G7" s="82"/>
      <c r="H7" s="82"/>
      <c r="I7" s="82"/>
      <c r="J7" s="82"/>
      <c r="K7" s="82"/>
      <c r="L7" s="82"/>
      <c r="M7" s="82"/>
      <c r="N7" s="82"/>
      <c r="O7" s="82"/>
      <c r="P7" s="82"/>
      <c r="Q7" s="82"/>
      <c r="R7" s="82"/>
      <c r="S7" s="73"/>
      <c r="T7" s="462"/>
      <c r="U7" s="462"/>
      <c r="V7" s="462"/>
      <c r="W7" s="462"/>
      <c r="X7" s="462"/>
      <c r="Y7" s="462"/>
      <c r="Z7" s="462"/>
      <c r="AA7" s="462"/>
      <c r="AB7" s="462"/>
      <c r="AC7" s="462"/>
      <c r="AD7" s="462"/>
      <c r="AE7" s="462"/>
      <c r="AF7" s="462"/>
      <c r="AG7" s="462"/>
      <c r="AH7" s="462"/>
      <c r="AI7" s="462"/>
      <c r="AJ7" s="462"/>
      <c r="AK7" s="462"/>
      <c r="AL7" s="462"/>
      <c r="AM7" s="462"/>
      <c r="AN7" s="462"/>
    </row>
    <row r="8" spans="1:40" ht="29.25" customHeight="1" x14ac:dyDescent="0.2">
      <c r="A8" s="89" t="s">
        <v>124</v>
      </c>
      <c r="B8" s="90"/>
      <c r="C8" s="91"/>
      <c r="D8" s="1389" t="str">
        <f>UPPER('DATOS (2)'!B3)</f>
        <v>G/T</v>
      </c>
      <c r="E8" s="1389"/>
      <c r="F8" s="1389"/>
      <c r="G8" s="1389"/>
      <c r="H8" s="1389"/>
      <c r="I8" s="1389"/>
      <c r="J8" s="1389"/>
      <c r="K8" s="1389"/>
      <c r="L8" s="1389"/>
      <c r="M8" s="387"/>
      <c r="N8" s="387"/>
      <c r="O8" s="387"/>
      <c r="P8" s="387"/>
      <c r="Q8" s="387"/>
      <c r="R8" s="1390" t="s">
        <v>125</v>
      </c>
      <c r="S8" s="1391"/>
    </row>
    <row r="9" spans="1:40" ht="29.25" customHeight="1" x14ac:dyDescent="0.2">
      <c r="A9" s="92" t="s">
        <v>126</v>
      </c>
      <c r="B9" s="93"/>
      <c r="C9" s="94"/>
      <c r="D9" s="1392" t="str">
        <f>CONCATENATE('DATOS (2)'!B5)</f>
        <v>Q</v>
      </c>
      <c r="E9" s="1392"/>
      <c r="F9" s="1392"/>
      <c r="G9" s="1392"/>
      <c r="H9" s="1392"/>
      <c r="I9" s="1392"/>
      <c r="J9" s="1392"/>
      <c r="K9" s="1392"/>
      <c r="L9" s="1392"/>
      <c r="M9" s="95"/>
      <c r="N9" s="95"/>
      <c r="O9" s="95"/>
      <c r="P9" s="95"/>
      <c r="Q9" s="95"/>
      <c r="R9" s="95"/>
      <c r="S9" s="96"/>
      <c r="U9" s="1393">
        <f ca="1">TODAY()</f>
        <v>44840</v>
      </c>
      <c r="V9" s="1394"/>
      <c r="W9" s="1394"/>
    </row>
    <row r="10" spans="1:40" ht="29.25" customHeight="1" x14ac:dyDescent="0.2">
      <c r="A10" s="97" t="s">
        <v>127</v>
      </c>
      <c r="B10" s="98"/>
      <c r="C10" s="98"/>
      <c r="D10" s="1395">
        <f>'DATOS (2)'!B4</f>
        <v>44344</v>
      </c>
      <c r="E10" s="1395"/>
      <c r="F10" s="1395"/>
      <c r="G10" s="1395"/>
      <c r="H10" s="1395"/>
      <c r="I10" s="1395"/>
      <c r="J10" s="1395"/>
      <c r="K10" s="1395"/>
      <c r="L10" s="1395"/>
      <c r="M10" s="99"/>
      <c r="N10" s="99"/>
      <c r="O10" s="99"/>
      <c r="P10" s="99"/>
      <c r="Q10" s="99"/>
      <c r="R10" s="99"/>
      <c r="S10" s="100">
        <f>IF('SUPUESTOS (2)'!I108="Línea de Crédito para pago a terceros (Abasto)",1,IF('SUPUESTOS (2)'!I108="Línea de Financiamiento para Importaciones",1,IF('SUPUESTOS (2)'!I108="Línea de Financiamiento para Capital de Trabajo",1,IF('SUPUESTOS (2)'!I108="Inversión de activos fijos",2,IF('SUPUESTOS (2)'!I108="Consolidación de deudas",2,IF('SUPUESTOS (2)'!I108="Costo de producción/ventas/administrativo",2,IF('SUPUESTOS (2)'!I108="Inversión de activos fijos (Leasing)",3," ")))))))</f>
        <v>2</v>
      </c>
      <c r="U10" s="485">
        <f>DAY(D10)</f>
        <v>28</v>
      </c>
      <c r="V10" s="485">
        <f>MONTH(D10)</f>
        <v>5</v>
      </c>
      <c r="W10" s="485">
        <f>YEAR(D10)</f>
        <v>2021</v>
      </c>
    </row>
    <row r="11" spans="1:40" s="83" customFormat="1" ht="18.75" customHeight="1" thickBot="1" x14ac:dyDescent="0.25">
      <c r="A11" s="101"/>
      <c r="E11" s="102"/>
      <c r="F11" s="103"/>
      <c r="G11" s="103"/>
      <c r="H11" s="103"/>
      <c r="I11" s="103"/>
      <c r="J11" s="103"/>
      <c r="K11" s="103"/>
      <c r="L11" s="104"/>
      <c r="M11" s="104"/>
      <c r="N11" s="104"/>
      <c r="O11" s="104"/>
      <c r="P11" s="104"/>
      <c r="Q11" s="104"/>
      <c r="R11" s="104"/>
      <c r="T11" s="462"/>
      <c r="U11" s="462"/>
      <c r="V11" s="462"/>
      <c r="W11" s="462"/>
      <c r="X11" s="462"/>
      <c r="Y11" s="462"/>
      <c r="Z11" s="462"/>
      <c r="AA11" s="462"/>
      <c r="AB11" s="462"/>
      <c r="AC11" s="462"/>
      <c r="AD11" s="462"/>
      <c r="AE11" s="462"/>
      <c r="AF11" s="462"/>
      <c r="AG11" s="462"/>
      <c r="AH11" s="462"/>
      <c r="AI11" s="462"/>
      <c r="AJ11" s="462"/>
      <c r="AK11" s="462"/>
      <c r="AL11" s="462"/>
      <c r="AM11" s="462"/>
      <c r="AN11" s="462"/>
    </row>
    <row r="12" spans="1:40" s="107" customFormat="1" ht="23.25" customHeight="1" x14ac:dyDescent="0.2">
      <c r="A12" s="105" t="s">
        <v>20</v>
      </c>
      <c r="B12" s="106" t="s">
        <v>128</v>
      </c>
      <c r="C12" s="106">
        <v>2021</v>
      </c>
      <c r="D12" s="106">
        <f>C12+1</f>
        <v>2022</v>
      </c>
      <c r="E12" s="106">
        <f t="shared" ref="E12:R12" si="0">D12+1</f>
        <v>2023</v>
      </c>
      <c r="F12" s="106">
        <f t="shared" si="0"/>
        <v>2024</v>
      </c>
      <c r="G12" s="106">
        <f t="shared" si="0"/>
        <v>2025</v>
      </c>
      <c r="H12" s="106">
        <f t="shared" si="0"/>
        <v>2026</v>
      </c>
      <c r="I12" s="106">
        <f t="shared" si="0"/>
        <v>2027</v>
      </c>
      <c r="J12" s="106">
        <f t="shared" si="0"/>
        <v>2028</v>
      </c>
      <c r="K12" s="106">
        <f t="shared" si="0"/>
        <v>2029</v>
      </c>
      <c r="L12" s="106">
        <f t="shared" si="0"/>
        <v>2030</v>
      </c>
      <c r="M12" s="106">
        <f t="shared" si="0"/>
        <v>2031</v>
      </c>
      <c r="N12" s="106">
        <f t="shared" si="0"/>
        <v>2032</v>
      </c>
      <c r="O12" s="106">
        <f t="shared" si="0"/>
        <v>2033</v>
      </c>
      <c r="P12" s="106">
        <f t="shared" si="0"/>
        <v>2034</v>
      </c>
      <c r="Q12" s="106">
        <f t="shared" si="0"/>
        <v>2035</v>
      </c>
      <c r="R12" s="106">
        <f t="shared" si="0"/>
        <v>2036</v>
      </c>
      <c r="S12" s="105" t="s">
        <v>129</v>
      </c>
      <c r="T12" s="465"/>
      <c r="U12" s="465"/>
      <c r="V12" s="465"/>
      <c r="W12" s="465"/>
      <c r="X12" s="465"/>
      <c r="Y12" s="465"/>
      <c r="Z12" s="465"/>
      <c r="AA12" s="465"/>
      <c r="AB12" s="465"/>
      <c r="AC12" s="465"/>
      <c r="AD12" s="465"/>
      <c r="AE12" s="465"/>
      <c r="AF12" s="465"/>
      <c r="AG12" s="465"/>
      <c r="AH12" s="465"/>
      <c r="AI12" s="465"/>
      <c r="AJ12" s="465"/>
      <c r="AK12" s="465"/>
      <c r="AL12" s="465"/>
      <c r="AM12" s="465"/>
      <c r="AN12" s="465"/>
    </row>
    <row r="13" spans="1:40" ht="20" x14ac:dyDescent="0.2">
      <c r="A13" s="108" t="s">
        <v>130</v>
      </c>
      <c r="B13" s="109" t="s">
        <v>131</v>
      </c>
      <c r="C13" s="110"/>
      <c r="D13" s="110"/>
      <c r="E13" s="110"/>
      <c r="F13" s="110"/>
      <c r="G13" s="110"/>
      <c r="H13" s="110"/>
      <c r="I13" s="110"/>
      <c r="J13" s="110"/>
      <c r="K13" s="110"/>
      <c r="L13" s="110"/>
      <c r="M13" s="110"/>
      <c r="N13" s="110"/>
      <c r="O13" s="110"/>
      <c r="P13" s="110"/>
      <c r="Q13" s="110"/>
      <c r="R13" s="110"/>
      <c r="S13" s="111"/>
    </row>
    <row r="14" spans="1:40" x14ac:dyDescent="0.2">
      <c r="A14" s="112" t="s">
        <v>132</v>
      </c>
      <c r="B14" s="113"/>
      <c r="C14" s="109"/>
      <c r="D14" s="109"/>
      <c r="E14" s="109"/>
      <c r="F14" s="109"/>
      <c r="G14" s="109"/>
      <c r="H14" s="109"/>
      <c r="I14" s="109"/>
      <c r="J14" s="109"/>
      <c r="K14" s="109"/>
      <c r="L14" s="109"/>
      <c r="M14" s="109"/>
      <c r="N14" s="109"/>
      <c r="O14" s="109"/>
      <c r="P14" s="109"/>
      <c r="Q14" s="109"/>
      <c r="R14" s="109"/>
      <c r="S14" s="114"/>
    </row>
    <row r="15" spans="1:40" ht="16" x14ac:dyDescent="0.2">
      <c r="A15" s="115" t="s">
        <v>133</v>
      </c>
      <c r="B15" s="116">
        <f>'SUPUESTOS (2)'!D18</f>
        <v>1490955</v>
      </c>
      <c r="C15" s="117">
        <f>IF(C39=" "," ",(B15*'SUPUESTOS (2)'!E18)+B15)</f>
        <v>1535683.65</v>
      </c>
      <c r="D15" s="117">
        <f>IF(D39=" "," ",(C15*'SUPUESTOS (2)'!F18)+C15)</f>
        <v>1551040.4864999999</v>
      </c>
      <c r="E15" s="117">
        <f>IF(E39=" "," ",(D15*'SUPUESTOS (2)'!G18)+D15)</f>
        <v>1582061.29623</v>
      </c>
      <c r="F15" s="117">
        <f>IF(F39=" "," ",(E15*'SUPUESTOS (2)'!H18)+E15)</f>
        <v>1645343.7480792</v>
      </c>
      <c r="G15" s="117">
        <f>IF(G39=" "," ",(F15*'SUPUESTOS (2)'!I18)+F15)</f>
        <v>1727610.93548316</v>
      </c>
      <c r="H15" s="117">
        <f>IF(H39=" "," ",(G15*'SUPUESTOS (2)'!J18)+G15)</f>
        <v>1831267.5916121495</v>
      </c>
      <c r="I15" s="117">
        <f>IF(I39=" "," ",(H15*'SUPUESTOS (2)'!K18)+H15)</f>
        <v>1831267.5916121495</v>
      </c>
      <c r="J15" s="117">
        <f>IF(J39=" "," ",(I15*'SUPUESTOS (2)'!L18)+I15)</f>
        <v>1831267.5916121495</v>
      </c>
      <c r="K15" s="117">
        <f>IF(K39=" "," ",(J15*'SUPUESTOS (2)'!M18)+J15)</f>
        <v>1831267.5916121495</v>
      </c>
      <c r="L15" s="117">
        <f>IF(L39=" "," ",(K15*'SUPUESTOS (2)'!N18)+K15)</f>
        <v>1831267.5916121495</v>
      </c>
      <c r="M15" s="117">
        <f>IF(M39=" "," ",(L15*'SUPUESTOS (2)'!O18)+L15)</f>
        <v>1831267.5916121495</v>
      </c>
      <c r="N15" s="117">
        <f>IF(N39=" "," ",(M15*'SUPUESTOS (2)'!P18)+M15)</f>
        <v>1831267.5916121495</v>
      </c>
      <c r="O15" s="117">
        <f>IF(O39=" "," ",(N15*'SUPUESTOS (2)'!Q18)+N15)</f>
        <v>1831267.5916121495</v>
      </c>
      <c r="P15" s="117">
        <f>IF(P39=" "," ",(O15*'SUPUESTOS (2)'!R18)+O15)</f>
        <v>1831267.5916121495</v>
      </c>
      <c r="Q15" s="117">
        <f>IF(Q39=" "," ",(P15*'SUPUESTOS (2)'!S18)+P15)</f>
        <v>1831267.5916121495</v>
      </c>
      <c r="R15" s="117">
        <f>IF(R39=" "," ",(Q15*'SUPUESTOS (2)'!T18)+Q15)</f>
        <v>1831267.5916121495</v>
      </c>
      <c r="S15" s="116">
        <f>SUM(C15:R15)</f>
        <v>28185683.624026</v>
      </c>
    </row>
    <row r="16" spans="1:40" ht="16" hidden="1" x14ac:dyDescent="0.2">
      <c r="A16" s="115" t="s">
        <v>134</v>
      </c>
      <c r="B16" s="118"/>
      <c r="C16" s="119"/>
      <c r="D16" s="119"/>
      <c r="E16" s="119"/>
      <c r="F16" s="119"/>
      <c r="G16" s="119"/>
      <c r="H16" s="119"/>
      <c r="I16" s="119"/>
      <c r="J16" s="119"/>
      <c r="K16" s="119"/>
      <c r="L16" s="119"/>
      <c r="M16" s="119"/>
      <c r="N16" s="119"/>
      <c r="O16" s="119"/>
      <c r="P16" s="119"/>
      <c r="Q16" s="119"/>
      <c r="R16" s="119"/>
      <c r="S16" s="118">
        <f>SUM(C16:L16)</f>
        <v>0</v>
      </c>
    </row>
    <row r="17" spans="1:40" hidden="1" x14ac:dyDescent="0.2">
      <c r="A17" s="115"/>
      <c r="B17" s="118"/>
      <c r="C17" s="119"/>
      <c r="D17" s="119"/>
      <c r="E17" s="119"/>
      <c r="F17" s="119"/>
      <c r="G17" s="119"/>
      <c r="H17" s="119"/>
      <c r="I17" s="119"/>
      <c r="J17" s="119"/>
      <c r="K17" s="119"/>
      <c r="L17" s="119"/>
      <c r="M17" s="119"/>
      <c r="N17" s="119"/>
      <c r="O17" s="119"/>
      <c r="P17" s="119"/>
      <c r="Q17" s="119"/>
      <c r="R17" s="119"/>
      <c r="S17" s="118"/>
    </row>
    <row r="18" spans="1:40" hidden="1" x14ac:dyDescent="0.2">
      <c r="A18" s="115"/>
      <c r="B18" s="118"/>
      <c r="C18" s="119"/>
      <c r="D18" s="119"/>
      <c r="E18" s="119"/>
      <c r="F18" s="119"/>
      <c r="G18" s="119"/>
      <c r="H18" s="119"/>
      <c r="I18" s="119"/>
      <c r="J18" s="119"/>
      <c r="K18" s="119"/>
      <c r="L18" s="119"/>
      <c r="M18" s="119"/>
      <c r="N18" s="119"/>
      <c r="O18" s="119"/>
      <c r="P18" s="119"/>
      <c r="Q18" s="119"/>
      <c r="R18" s="119"/>
      <c r="S18" s="118"/>
    </row>
    <row r="19" spans="1:40" ht="15" customHeight="1" x14ac:dyDescent="0.2">
      <c r="A19" s="115" t="s">
        <v>135</v>
      </c>
      <c r="B19" s="118"/>
      <c r="C19" s="119"/>
      <c r="D19" s="119"/>
      <c r="E19" s="119"/>
      <c r="F19" s="119"/>
      <c r="G19" s="119"/>
      <c r="H19" s="119"/>
      <c r="I19" s="119"/>
      <c r="J19" s="119"/>
      <c r="K19" s="119"/>
      <c r="L19" s="119"/>
      <c r="M19" s="119"/>
      <c r="N19" s="119"/>
      <c r="O19" s="119"/>
      <c r="P19" s="119"/>
      <c r="Q19" s="119"/>
      <c r="R19" s="119"/>
      <c r="S19" s="118">
        <f>SUM(C19:L19)</f>
        <v>0</v>
      </c>
    </row>
    <row r="20" spans="1:40" s="123" customFormat="1" ht="24" customHeight="1" x14ac:dyDescent="0.2">
      <c r="A20" s="120" t="s">
        <v>136</v>
      </c>
      <c r="B20" s="121">
        <f t="shared" ref="B20:S20" si="1">SUM(B15:B19)</f>
        <v>1490955</v>
      </c>
      <c r="C20" s="122">
        <f t="shared" si="1"/>
        <v>1535683.65</v>
      </c>
      <c r="D20" s="122">
        <f t="shared" si="1"/>
        <v>1551040.4864999999</v>
      </c>
      <c r="E20" s="122">
        <f t="shared" si="1"/>
        <v>1582061.29623</v>
      </c>
      <c r="F20" s="122">
        <f t="shared" si="1"/>
        <v>1645343.7480792</v>
      </c>
      <c r="G20" s="122">
        <f t="shared" si="1"/>
        <v>1727610.93548316</v>
      </c>
      <c r="H20" s="122">
        <f t="shared" si="1"/>
        <v>1831267.5916121495</v>
      </c>
      <c r="I20" s="122">
        <f t="shared" si="1"/>
        <v>1831267.5916121495</v>
      </c>
      <c r="J20" s="122">
        <f t="shared" si="1"/>
        <v>1831267.5916121495</v>
      </c>
      <c r="K20" s="122">
        <f t="shared" si="1"/>
        <v>1831267.5916121495</v>
      </c>
      <c r="L20" s="122">
        <f t="shared" si="1"/>
        <v>1831267.5916121495</v>
      </c>
      <c r="M20" s="122">
        <f t="shared" si="1"/>
        <v>1831267.5916121495</v>
      </c>
      <c r="N20" s="122">
        <f t="shared" si="1"/>
        <v>1831267.5916121495</v>
      </c>
      <c r="O20" s="122">
        <f t="shared" si="1"/>
        <v>1831267.5916121495</v>
      </c>
      <c r="P20" s="122">
        <f t="shared" si="1"/>
        <v>1831267.5916121495</v>
      </c>
      <c r="Q20" s="122">
        <f t="shared" si="1"/>
        <v>1831267.5916121495</v>
      </c>
      <c r="R20" s="122">
        <f t="shared" si="1"/>
        <v>1831267.5916121495</v>
      </c>
      <c r="S20" s="121">
        <f t="shared" si="1"/>
        <v>28185683.624026</v>
      </c>
      <c r="T20" s="466"/>
      <c r="U20" s="466"/>
      <c r="V20" s="466"/>
      <c r="W20" s="466"/>
      <c r="X20" s="466"/>
      <c r="Y20" s="466"/>
      <c r="Z20" s="466"/>
      <c r="AA20" s="466"/>
      <c r="AB20" s="466"/>
      <c r="AC20" s="466"/>
      <c r="AD20" s="466"/>
      <c r="AE20" s="466"/>
      <c r="AF20" s="466"/>
      <c r="AG20" s="466"/>
      <c r="AH20" s="466"/>
      <c r="AI20" s="466"/>
      <c r="AJ20" s="466"/>
      <c r="AK20" s="466"/>
      <c r="AL20" s="466"/>
      <c r="AM20" s="466"/>
      <c r="AN20" s="466"/>
    </row>
    <row r="21" spans="1:40" ht="16" x14ac:dyDescent="0.2">
      <c r="A21" s="115" t="s">
        <v>137</v>
      </c>
      <c r="B21" s="124"/>
      <c r="C21" s="124"/>
      <c r="D21" s="124"/>
      <c r="E21" s="124"/>
      <c r="F21" s="124"/>
      <c r="G21" s="124"/>
      <c r="H21" s="124"/>
      <c r="I21" s="124"/>
      <c r="J21" s="124"/>
      <c r="K21" s="124"/>
      <c r="L21" s="124"/>
      <c r="M21" s="124"/>
      <c r="N21" s="124"/>
      <c r="O21" s="124"/>
      <c r="P21" s="124"/>
      <c r="Q21" s="124"/>
      <c r="R21" s="124"/>
      <c r="S21" s="124">
        <f>SUM(C21:R21)</f>
        <v>0</v>
      </c>
    </row>
    <row r="22" spans="1:40" ht="15" customHeight="1" x14ac:dyDescent="0.2">
      <c r="A22" s="125" t="s">
        <v>138</v>
      </c>
      <c r="B22" s="118"/>
      <c r="C22" s="118"/>
      <c r="D22" s="118"/>
      <c r="E22" s="118"/>
      <c r="F22" s="118"/>
      <c r="G22" s="118"/>
      <c r="H22" s="118"/>
      <c r="I22" s="118"/>
      <c r="J22" s="118"/>
      <c r="K22" s="118"/>
      <c r="L22" s="118"/>
      <c r="M22" s="118"/>
      <c r="N22" s="118"/>
      <c r="O22" s="118"/>
      <c r="P22" s="118"/>
      <c r="Q22" s="118"/>
      <c r="R22" s="118"/>
      <c r="S22" s="118">
        <f>SUM(C22:R22)</f>
        <v>0</v>
      </c>
    </row>
    <row r="23" spans="1:40" ht="16" hidden="1" x14ac:dyDescent="0.2">
      <c r="A23" s="115" t="s">
        <v>12</v>
      </c>
      <c r="B23" s="118"/>
      <c r="C23" s="118"/>
      <c r="D23" s="118"/>
      <c r="E23" s="118"/>
      <c r="F23" s="118"/>
      <c r="G23" s="118"/>
      <c r="H23" s="118"/>
      <c r="I23" s="118"/>
      <c r="J23" s="118"/>
      <c r="K23" s="118"/>
      <c r="L23" s="118"/>
      <c r="M23" s="118"/>
      <c r="N23" s="118"/>
      <c r="O23" s="118"/>
      <c r="P23" s="118"/>
      <c r="Q23" s="118"/>
      <c r="R23" s="118"/>
      <c r="S23" s="118">
        <f>SUM(C23:R23)</f>
        <v>0</v>
      </c>
    </row>
    <row r="24" spans="1:40" ht="16" x14ac:dyDescent="0.2">
      <c r="A24" s="115" t="s">
        <v>139</v>
      </c>
      <c r="B24" s="118"/>
      <c r="C24" s="118"/>
      <c r="D24" s="118"/>
      <c r="E24" s="118"/>
      <c r="F24" s="118"/>
      <c r="G24" s="118"/>
      <c r="H24" s="118"/>
      <c r="I24" s="118"/>
      <c r="J24" s="118"/>
      <c r="K24" s="118"/>
      <c r="L24" s="118"/>
      <c r="M24" s="118"/>
      <c r="N24" s="118"/>
      <c r="O24" s="118"/>
      <c r="P24" s="118"/>
      <c r="Q24" s="118"/>
      <c r="R24" s="118"/>
      <c r="S24" s="118">
        <f>SUM(C24:R24)</f>
        <v>0</v>
      </c>
    </row>
    <row r="25" spans="1:40" x14ac:dyDescent="0.2">
      <c r="A25" s="112" t="s">
        <v>140</v>
      </c>
      <c r="B25" s="113"/>
      <c r="C25" s="109"/>
      <c r="D25" s="109"/>
      <c r="E25" s="109"/>
      <c r="F25" s="109"/>
      <c r="G25" s="109"/>
      <c r="H25" s="109"/>
      <c r="I25" s="109"/>
      <c r="J25" s="109"/>
      <c r="K25" s="109"/>
      <c r="L25" s="109"/>
      <c r="M25" s="109"/>
      <c r="N25" s="109"/>
      <c r="O25" s="109"/>
      <c r="P25" s="109"/>
      <c r="Q25" s="109"/>
      <c r="R25" s="109"/>
      <c r="S25" s="114"/>
    </row>
    <row r="26" spans="1:40" ht="16" x14ac:dyDescent="0.2">
      <c r="A26" s="115" t="s">
        <v>141</v>
      </c>
      <c r="B26" s="126"/>
      <c r="C26" s="127">
        <f>'SUPUESTOS (2)'!D193</f>
        <v>800000</v>
      </c>
      <c r="D26" s="127" t="str">
        <f t="shared" ref="D26:R26" si="2">IF(AND($S$10=1,D52&gt;0),C26," ")</f>
        <v xml:space="preserve"> </v>
      </c>
      <c r="E26" s="127" t="str">
        <f t="shared" si="2"/>
        <v xml:space="preserve"> </v>
      </c>
      <c r="F26" s="127" t="str">
        <f t="shared" si="2"/>
        <v xml:space="preserve"> </v>
      </c>
      <c r="G26" s="127" t="str">
        <f t="shared" si="2"/>
        <v xml:space="preserve"> </v>
      </c>
      <c r="H26" s="127" t="str">
        <f t="shared" si="2"/>
        <v xml:space="preserve"> </v>
      </c>
      <c r="I26" s="127" t="str">
        <f t="shared" si="2"/>
        <v xml:space="preserve"> </v>
      </c>
      <c r="J26" s="127" t="str">
        <f t="shared" si="2"/>
        <v xml:space="preserve"> </v>
      </c>
      <c r="K26" s="127" t="str">
        <f t="shared" si="2"/>
        <v xml:space="preserve"> </v>
      </c>
      <c r="L26" s="127" t="str">
        <f t="shared" si="2"/>
        <v xml:space="preserve"> </v>
      </c>
      <c r="M26" s="127" t="str">
        <f t="shared" si="2"/>
        <v xml:space="preserve"> </v>
      </c>
      <c r="N26" s="127" t="str">
        <f t="shared" si="2"/>
        <v xml:space="preserve"> </v>
      </c>
      <c r="O26" s="127" t="str">
        <f t="shared" si="2"/>
        <v xml:space="preserve"> </v>
      </c>
      <c r="P26" s="127" t="str">
        <f t="shared" si="2"/>
        <v xml:space="preserve"> </v>
      </c>
      <c r="Q26" s="127" t="str">
        <f t="shared" si="2"/>
        <v xml:space="preserve"> </v>
      </c>
      <c r="R26" s="127" t="str">
        <f t="shared" si="2"/>
        <v xml:space="preserve"> </v>
      </c>
      <c r="S26" s="126">
        <f>SUM(C26:R26)</f>
        <v>800000</v>
      </c>
    </row>
    <row r="27" spans="1:40" ht="17" thickBot="1" x14ac:dyDescent="0.25">
      <c r="A27" s="115" t="s">
        <v>142</v>
      </c>
      <c r="B27" s="128"/>
      <c r="C27" s="128"/>
      <c r="D27" s="128"/>
      <c r="E27" s="128"/>
      <c r="F27" s="128"/>
      <c r="G27" s="128"/>
      <c r="H27" s="128"/>
      <c r="I27" s="128"/>
      <c r="J27" s="128"/>
      <c r="K27" s="128"/>
      <c r="L27" s="128"/>
      <c r="M27" s="128"/>
      <c r="N27" s="128"/>
      <c r="O27" s="128"/>
      <c r="P27" s="128"/>
      <c r="Q27" s="128"/>
      <c r="R27" s="128"/>
      <c r="S27" s="128">
        <f>SUM(C27:R27)</f>
        <v>0</v>
      </c>
    </row>
    <row r="28" spans="1:40" s="131" customFormat="1" ht="20.25" customHeight="1" x14ac:dyDescent="0.2">
      <c r="A28" s="129" t="s">
        <v>143</v>
      </c>
      <c r="B28" s="130">
        <f t="shared" ref="B28:R28" si="3">SUM(B20:B27)</f>
        <v>1490955</v>
      </c>
      <c r="C28" s="130">
        <f t="shared" si="3"/>
        <v>2335683.65</v>
      </c>
      <c r="D28" s="130">
        <f t="shared" si="3"/>
        <v>1551040.4864999999</v>
      </c>
      <c r="E28" s="130">
        <f t="shared" si="3"/>
        <v>1582061.29623</v>
      </c>
      <c r="F28" s="130">
        <f t="shared" si="3"/>
        <v>1645343.7480792</v>
      </c>
      <c r="G28" s="130">
        <f t="shared" si="3"/>
        <v>1727610.93548316</v>
      </c>
      <c r="H28" s="130">
        <f t="shared" si="3"/>
        <v>1831267.5916121495</v>
      </c>
      <c r="I28" s="130">
        <f t="shared" si="3"/>
        <v>1831267.5916121495</v>
      </c>
      <c r="J28" s="130">
        <f t="shared" si="3"/>
        <v>1831267.5916121495</v>
      </c>
      <c r="K28" s="130">
        <f t="shared" si="3"/>
        <v>1831267.5916121495</v>
      </c>
      <c r="L28" s="130">
        <f t="shared" si="3"/>
        <v>1831267.5916121495</v>
      </c>
      <c r="M28" s="130">
        <f t="shared" si="3"/>
        <v>1831267.5916121495</v>
      </c>
      <c r="N28" s="130">
        <f t="shared" si="3"/>
        <v>1831267.5916121495</v>
      </c>
      <c r="O28" s="130">
        <f t="shared" si="3"/>
        <v>1831267.5916121495</v>
      </c>
      <c r="P28" s="130">
        <f t="shared" si="3"/>
        <v>1831267.5916121495</v>
      </c>
      <c r="Q28" s="130">
        <f t="shared" si="3"/>
        <v>1831267.5916121495</v>
      </c>
      <c r="R28" s="130">
        <f t="shared" si="3"/>
        <v>1831267.5916121495</v>
      </c>
      <c r="S28" s="130">
        <f t="shared" ref="S28:S33" si="4">SUM(C28:L28)</f>
        <v>17998078.074353106</v>
      </c>
      <c r="T28" s="467"/>
      <c r="U28" s="467"/>
      <c r="V28" s="467"/>
      <c r="W28" s="467"/>
      <c r="X28" s="467"/>
      <c r="Y28" s="467"/>
      <c r="Z28" s="467"/>
      <c r="AA28" s="467"/>
      <c r="AB28" s="467"/>
      <c r="AC28" s="467"/>
      <c r="AD28" s="467"/>
      <c r="AE28" s="467"/>
      <c r="AF28" s="467"/>
      <c r="AG28" s="467"/>
      <c r="AH28" s="467"/>
      <c r="AI28" s="467"/>
      <c r="AJ28" s="467"/>
      <c r="AK28" s="467"/>
      <c r="AL28" s="467"/>
      <c r="AM28" s="467"/>
      <c r="AN28" s="467"/>
    </row>
    <row r="29" spans="1:40" ht="20" x14ac:dyDescent="0.2">
      <c r="A29" s="132" t="s">
        <v>144</v>
      </c>
      <c r="B29" s="118" t="s">
        <v>131</v>
      </c>
      <c r="C29" s="118"/>
      <c r="D29" s="118" t="s">
        <v>131</v>
      </c>
      <c r="E29" s="118" t="s">
        <v>131</v>
      </c>
      <c r="F29" s="118" t="s">
        <v>131</v>
      </c>
      <c r="G29" s="118" t="s">
        <v>131</v>
      </c>
      <c r="H29" s="118" t="s">
        <v>131</v>
      </c>
      <c r="I29" s="118" t="s">
        <v>131</v>
      </c>
      <c r="J29" s="118" t="s">
        <v>131</v>
      </c>
      <c r="K29" s="118" t="s">
        <v>131</v>
      </c>
      <c r="L29" s="118" t="s">
        <v>131</v>
      </c>
      <c r="M29" s="118" t="s">
        <v>131</v>
      </c>
      <c r="N29" s="118" t="s">
        <v>131</v>
      </c>
      <c r="O29" s="118" t="s">
        <v>131</v>
      </c>
      <c r="P29" s="118" t="s">
        <v>131</v>
      </c>
      <c r="Q29" s="118" t="s">
        <v>131</v>
      </c>
      <c r="R29" s="118" t="s">
        <v>131</v>
      </c>
      <c r="S29" s="118">
        <f t="shared" si="4"/>
        <v>0</v>
      </c>
    </row>
    <row r="30" spans="1:40" ht="16" x14ac:dyDescent="0.2">
      <c r="A30" s="115" t="s">
        <v>5</v>
      </c>
      <c r="B30" s="133">
        <f>'SUPUESTOS (2)'!D132</f>
        <v>735936</v>
      </c>
      <c r="C30" s="134">
        <f>IF(C39=" "," ",(B30*'SUPUESTOS (2)'!E132)+B30)</f>
        <v>743295.36</v>
      </c>
      <c r="D30" s="134">
        <f>IF(D39=" "," ",(C30*'SUPUESTOS (2)'!F132)+C30)</f>
        <v>758161.2672</v>
      </c>
      <c r="E30" s="134">
        <f>IF(E39=" "," ",(D30*'SUPUESTOS (2)'!G132)+D30)</f>
        <v>780906.105216</v>
      </c>
      <c r="F30" s="134">
        <f>IF(F39=" "," ",(E30*'SUPUESTOS (2)'!H132)+E30)</f>
        <v>812142.34942463995</v>
      </c>
      <c r="G30" s="134">
        <f>IF(G39=" "," ",(F30*'SUPUESTOS (2)'!I132)+F30)</f>
        <v>828385.19641313271</v>
      </c>
      <c r="H30" s="134">
        <f>IF(H39=" "," ",(G30*'SUPUESTOS (2)'!J132)+G30)</f>
        <v>878088.30819792068</v>
      </c>
      <c r="I30" s="134">
        <f>IF(I39=" "," ",(H30*'SUPUESTOS (2)'!K132)+H30)</f>
        <v>878088.30819792068</v>
      </c>
      <c r="J30" s="134">
        <f>IF(J39=" "," ",(I30*'SUPUESTOS (2)'!L132)+I30)</f>
        <v>878088.30819792068</v>
      </c>
      <c r="K30" s="134">
        <f>IF(K39=" "," ",(J30*'SUPUESTOS (2)'!M132)+J30)</f>
        <v>878088.30819792068</v>
      </c>
      <c r="L30" s="134">
        <f>IF(L39=" "," ",(K30*'SUPUESTOS (2)'!N132)+K30)</f>
        <v>878088.30819792068</v>
      </c>
      <c r="M30" s="134">
        <f>IF(M39=" "," ",(L30*'SUPUESTOS (2)'!O132)+L30)</f>
        <v>878088.30819792068</v>
      </c>
      <c r="N30" s="134">
        <f>IF(N39=" "," ",(M30*'SUPUESTOS (2)'!P132)+M30)</f>
        <v>878088.30819792068</v>
      </c>
      <c r="O30" s="134">
        <f>IF(O39=" "," ",(N30*'SUPUESTOS (2)'!Q132)+N30)</f>
        <v>878088.30819792068</v>
      </c>
      <c r="P30" s="134">
        <f>IF(P39=" "," ",(O30*'SUPUESTOS (2)'!R132)+O30)</f>
        <v>878088.30819792068</v>
      </c>
      <c r="Q30" s="134">
        <f>IF(Q39=" "," ",(P30*'SUPUESTOS (2)'!S132)+P30)</f>
        <v>878088.30819792068</v>
      </c>
      <c r="R30" s="134">
        <f>IF(R39=" "," ",(Q30*'SUPUESTOS (2)'!T132)+Q30)</f>
        <v>878088.30819792068</v>
      </c>
      <c r="S30" s="133">
        <f t="shared" si="4"/>
        <v>8313331.8192433771</v>
      </c>
    </row>
    <row r="31" spans="1:40" ht="16" x14ac:dyDescent="0.2">
      <c r="A31" s="115" t="s">
        <v>6</v>
      </c>
      <c r="B31" s="133">
        <f>'SUPUESTOS (2)'!D150</f>
        <v>96789</v>
      </c>
      <c r="C31" s="134">
        <f>IF(C39=" "," ",(B31*'SUPUESTOS (2)'!E150)+B31)</f>
        <v>101628.45</v>
      </c>
      <c r="D31" s="134">
        <f>IF(D39=" "," ",(C31*'SUPUESTOS (2)'!F150)+C31)</f>
        <v>103661.019</v>
      </c>
      <c r="E31" s="134">
        <f>IF(E39=" "," ",(D31*'SUPUESTOS (2)'!G150)+D31)</f>
        <v>104697.62919000001</v>
      </c>
      <c r="F31" s="134">
        <f>IF(F39=" "," ",(E31*'SUPUESTOS (2)'!H150)+E31)</f>
        <v>105744.60548190001</v>
      </c>
      <c r="G31" s="134">
        <f>IF(G39=" "," ",(F31*'SUPUESTOS (2)'!I150)+F31)</f>
        <v>119491.40419454701</v>
      </c>
      <c r="H31" s="134">
        <f>IF(H39=" "," ",(G31*'SUPUESTOS (2)'!J150)+G31)</f>
        <v>130245.63057205624</v>
      </c>
      <c r="I31" s="134">
        <f>IF(I39=" "," ",(H31*'SUPUESTOS (2)'!K150)+H31)</f>
        <v>130245.63057205624</v>
      </c>
      <c r="J31" s="134">
        <f>IF(J39=" "," ",(I31*'SUPUESTOS (2)'!L150)+I31)</f>
        <v>130245.63057205624</v>
      </c>
      <c r="K31" s="134">
        <f>IF(K39=" "," ",(J31*'SUPUESTOS (2)'!M150)+J31)</f>
        <v>130245.63057205624</v>
      </c>
      <c r="L31" s="134">
        <f>IF(L39=" "," ",(K31*'SUPUESTOS (2)'!N150)+K31)</f>
        <v>130245.63057205624</v>
      </c>
      <c r="M31" s="134">
        <f>IF(M39=" "," ",(L31*'SUPUESTOS (2)'!O150)+L31)</f>
        <v>130245.63057205624</v>
      </c>
      <c r="N31" s="134">
        <f>IF(N39=" "," ",(M31*'SUPUESTOS (2)'!P150)+M31)</f>
        <v>130245.63057205624</v>
      </c>
      <c r="O31" s="134">
        <f>IF(O39=" "," ",(N31*'SUPUESTOS (2)'!Q150)+N31)</f>
        <v>130245.63057205624</v>
      </c>
      <c r="P31" s="134">
        <f>IF(P39=" "," ",(O31*'SUPUESTOS (2)'!R150)+O31)</f>
        <v>130245.63057205624</v>
      </c>
      <c r="Q31" s="134">
        <f>IF(Q39=" "," ",(P31*'SUPUESTOS (2)'!S150)+P31)</f>
        <v>130245.63057205624</v>
      </c>
      <c r="R31" s="134">
        <f>IF(R39=" "," ",(Q31*'SUPUESTOS (2)'!T150)+Q31)</f>
        <v>130245.63057205624</v>
      </c>
      <c r="S31" s="133">
        <f t="shared" si="4"/>
        <v>1186451.2607267282</v>
      </c>
    </row>
    <row r="32" spans="1:40" ht="16" x14ac:dyDescent="0.2">
      <c r="A32" s="115" t="s">
        <v>7</v>
      </c>
      <c r="B32" s="133">
        <f>'SUPUESTOS (2)'!D155</f>
        <v>535449</v>
      </c>
      <c r="C32" s="134">
        <f>IF(C39=" "," ",(B32*'SUPUESTOS (2)'!E155)+B32)</f>
        <v>562221.44999999995</v>
      </c>
      <c r="D32" s="134">
        <f>IF(D39=" "," ",(C32*'SUPUESTOS (2)'!F155)+C32)</f>
        <v>595954.73699999996</v>
      </c>
      <c r="E32" s="134">
        <f>IF(E39=" "," ",(D32*'SUPUESTOS (2)'!G155)+D32)</f>
        <v>613833.37910999998</v>
      </c>
      <c r="F32" s="134">
        <f>IF(F39=" "," ",(E32*'SUPUESTOS (2)'!H155)+E32)</f>
        <v>626110.04669220001</v>
      </c>
      <c r="G32" s="134">
        <f>IF(G39=" "," ",(F32*'SUPUESTOS (2)'!I155)+F32)</f>
        <v>657415.54902680998</v>
      </c>
      <c r="H32" s="134">
        <f>IF(H39=" "," ",(G32*'SUPUESTOS (2)'!J155)+G32)</f>
        <v>677138.01549761428</v>
      </c>
      <c r="I32" s="134">
        <f>IF(I39=" "," ",(H32*'SUPUESTOS (2)'!K155)+H32)</f>
        <v>677138.01549761428</v>
      </c>
      <c r="J32" s="134">
        <f>IF(J39=" "," ",(I32*'SUPUESTOS (2)'!L155)+I32)</f>
        <v>677138.01549761428</v>
      </c>
      <c r="K32" s="134">
        <f>IF(K39=" "," ",(J32*'SUPUESTOS (2)'!M155)+J32)</f>
        <v>677138.01549761428</v>
      </c>
      <c r="L32" s="134">
        <f>IF(L39=" "," ",(K32*'SUPUESTOS (2)'!N155)+K32)</f>
        <v>677138.01549761428</v>
      </c>
      <c r="M32" s="134">
        <f>IF(M39=" "," ",(L32*'SUPUESTOS (2)'!O155)+L32)</f>
        <v>677138.01549761428</v>
      </c>
      <c r="N32" s="134">
        <f>IF(N39=" "," ",(M32*'SUPUESTOS (2)'!P155)+M32)</f>
        <v>677138.01549761428</v>
      </c>
      <c r="O32" s="134">
        <f>IF(O39=" "," ",(N32*'SUPUESTOS (2)'!Q155)+N32)</f>
        <v>677138.01549761428</v>
      </c>
      <c r="P32" s="134">
        <f>IF(P39=" "," ",(O32*'SUPUESTOS (2)'!R155)+O32)</f>
        <v>677138.01549761428</v>
      </c>
      <c r="Q32" s="134">
        <f>IF(Q39=" "," ",(P32*'SUPUESTOS (2)'!S155)+P32)</f>
        <v>677138.01549761428</v>
      </c>
      <c r="R32" s="134">
        <f>IF(R39=" "," ",(Q32*'SUPUESTOS (2)'!T155)+Q32)</f>
        <v>677138.01549761428</v>
      </c>
      <c r="S32" s="133">
        <f t="shared" si="4"/>
        <v>6441225.2393170828</v>
      </c>
    </row>
    <row r="33" spans="1:40" ht="16" x14ac:dyDescent="0.2">
      <c r="A33" s="115" t="s">
        <v>8</v>
      </c>
      <c r="B33" s="135"/>
      <c r="C33" s="135"/>
      <c r="D33" s="135"/>
      <c r="E33" s="135"/>
      <c r="F33" s="135"/>
      <c r="G33" s="135"/>
      <c r="H33" s="135"/>
      <c r="I33" s="135"/>
      <c r="J33" s="135"/>
      <c r="K33" s="135"/>
      <c r="L33" s="135"/>
      <c r="M33" s="135"/>
      <c r="N33" s="135"/>
      <c r="O33" s="135"/>
      <c r="P33" s="135"/>
      <c r="Q33" s="135"/>
      <c r="R33" s="135"/>
      <c r="S33" s="133">
        <f t="shared" si="4"/>
        <v>0</v>
      </c>
    </row>
    <row r="34" spans="1:40" x14ac:dyDescent="0.2">
      <c r="A34" s="136" t="s">
        <v>145</v>
      </c>
      <c r="B34" s="113"/>
      <c r="C34" s="109"/>
      <c r="D34" s="109"/>
      <c r="E34" s="109"/>
      <c r="F34" s="109"/>
      <c r="G34" s="109"/>
      <c r="H34" s="109"/>
      <c r="I34" s="109"/>
      <c r="J34" s="109"/>
      <c r="K34" s="109"/>
      <c r="L34" s="109"/>
      <c r="M34" s="109"/>
      <c r="N34" s="109"/>
      <c r="O34" s="109"/>
      <c r="P34" s="109"/>
      <c r="Q34" s="109"/>
      <c r="R34" s="109"/>
      <c r="S34" s="114"/>
    </row>
    <row r="35" spans="1:40" ht="15" customHeight="1" x14ac:dyDescent="0.2">
      <c r="A35" s="125" t="s">
        <v>146</v>
      </c>
      <c r="B35" s="133"/>
      <c r="C35" s="134">
        <f>IF('SUPUESTOS (2)'!I108="Línea de Crédito para pago a terceros (Abasto)",'SUPUESTOS (2)'!D193,IF('SUPUESTOS (2)'!I108="Costo de producción/ventas/administrativo",'SUPUESTOS (2)'!D193,IF('SUPUESTOS (2)'!I108="Línea de Financiamiento para Importaciones",'SUPUESTOS (2)'!D193,IF('SUPUESTOS (2)'!I108="Línea de Financiamiento para Capital de Trabajo",'SUPUESTOS (2)'!D193," "))))</f>
        <v>800000</v>
      </c>
      <c r="D35" s="134" t="str">
        <f t="shared" ref="D35:R35" si="5">IF(AND($S$10=1,D52&gt;0),C26," ")</f>
        <v xml:space="preserve"> </v>
      </c>
      <c r="E35" s="134" t="str">
        <f t="shared" si="5"/>
        <v xml:space="preserve"> </v>
      </c>
      <c r="F35" s="134" t="str">
        <f t="shared" si="5"/>
        <v xml:space="preserve"> </v>
      </c>
      <c r="G35" s="134" t="str">
        <f t="shared" si="5"/>
        <v xml:space="preserve"> </v>
      </c>
      <c r="H35" s="134" t="str">
        <f t="shared" si="5"/>
        <v xml:space="preserve"> </v>
      </c>
      <c r="I35" s="134" t="str">
        <f t="shared" si="5"/>
        <v xml:space="preserve"> </v>
      </c>
      <c r="J35" s="134" t="str">
        <f t="shared" si="5"/>
        <v xml:space="preserve"> </v>
      </c>
      <c r="K35" s="134" t="str">
        <f t="shared" si="5"/>
        <v xml:space="preserve"> </v>
      </c>
      <c r="L35" s="134" t="str">
        <f t="shared" si="5"/>
        <v xml:space="preserve"> </v>
      </c>
      <c r="M35" s="134" t="str">
        <f t="shared" si="5"/>
        <v xml:space="preserve"> </v>
      </c>
      <c r="N35" s="134" t="str">
        <f t="shared" si="5"/>
        <v xml:space="preserve"> </v>
      </c>
      <c r="O35" s="134" t="str">
        <f t="shared" si="5"/>
        <v xml:space="preserve"> </v>
      </c>
      <c r="P35" s="134" t="str">
        <f t="shared" si="5"/>
        <v xml:space="preserve"> </v>
      </c>
      <c r="Q35" s="134" t="str">
        <f t="shared" si="5"/>
        <v xml:space="preserve"> </v>
      </c>
      <c r="R35" s="134" t="str">
        <f t="shared" si="5"/>
        <v xml:space="preserve"> </v>
      </c>
      <c r="S35" s="133">
        <f>SUM(C35:L35)</f>
        <v>800000</v>
      </c>
    </row>
    <row r="36" spans="1:40" ht="15" customHeight="1" x14ac:dyDescent="0.2">
      <c r="A36" s="125" t="s">
        <v>147</v>
      </c>
      <c r="B36" s="133"/>
      <c r="C36" s="134" t="str">
        <f>IF('SUPUESTOS (2)'!I108="Inversión de activos fijos",'SUPUESTOS (2)'!D193," ")</f>
        <v xml:space="preserve"> </v>
      </c>
      <c r="D36" s="133"/>
      <c r="E36" s="133"/>
      <c r="F36" s="133"/>
      <c r="G36" s="133"/>
      <c r="H36" s="133"/>
      <c r="I36" s="133"/>
      <c r="J36" s="133"/>
      <c r="K36" s="133"/>
      <c r="L36" s="133"/>
      <c r="M36" s="133"/>
      <c r="N36" s="133"/>
      <c r="O36" s="133"/>
      <c r="P36" s="133"/>
      <c r="Q36" s="133"/>
      <c r="R36" s="133"/>
      <c r="S36" s="133">
        <f>SUM(C36:L36)</f>
        <v>0</v>
      </c>
    </row>
    <row r="37" spans="1:40" ht="15" customHeight="1" x14ac:dyDescent="0.2">
      <c r="A37" s="125" t="s">
        <v>148</v>
      </c>
      <c r="B37" s="133"/>
      <c r="C37" s="134" t="str">
        <f>IF('SUPUESTOS (2)'!I108="Consolidación de deudas",'SUPUESTOS (2)'!D193," ")</f>
        <v xml:space="preserve"> </v>
      </c>
      <c r="D37" s="133"/>
      <c r="E37" s="133"/>
      <c r="F37" s="137"/>
      <c r="G37" s="137"/>
      <c r="H37" s="133"/>
      <c r="I37" s="133"/>
      <c r="J37" s="133"/>
      <c r="K37" s="133"/>
      <c r="L37" s="133"/>
      <c r="M37" s="133"/>
      <c r="N37" s="133"/>
      <c r="O37" s="133"/>
      <c r="P37" s="133"/>
      <c r="Q37" s="133"/>
      <c r="R37" s="133"/>
      <c r="S37" s="133">
        <f>SUM(C37:L37)</f>
        <v>0</v>
      </c>
    </row>
    <row r="38" spans="1:40" ht="15" customHeight="1" x14ac:dyDescent="0.2">
      <c r="A38" s="125" t="s">
        <v>149</v>
      </c>
      <c r="B38" s="133"/>
      <c r="C38" s="133"/>
      <c r="D38" s="133"/>
      <c r="E38" s="133"/>
      <c r="F38" s="133"/>
      <c r="G38" s="133"/>
      <c r="H38" s="133"/>
      <c r="I38" s="133"/>
      <c r="J38" s="133"/>
      <c r="K38" s="133"/>
      <c r="L38" s="133"/>
      <c r="M38" s="133"/>
      <c r="N38" s="133"/>
      <c r="O38" s="133"/>
      <c r="P38" s="133"/>
      <c r="Q38" s="133"/>
      <c r="R38" s="133"/>
      <c r="S38" s="133">
        <f>SUM(C38:L38)</f>
        <v>0</v>
      </c>
    </row>
    <row r="39" spans="1:40" s="83" customFormat="1" ht="15" customHeight="1" x14ac:dyDescent="0.15">
      <c r="A39" s="138" t="str">
        <f>IF(S10=3,"Pago Cuota Nivelada Ptmo. B.Industrial  (Nva. Sol)","Pago capital Ptmo. B.Industrial  (Nva. Sol)")</f>
        <v>Pago capital Ptmo. B.Industrial  (Nva. Sol)</v>
      </c>
      <c r="B39" s="139"/>
      <c r="C39" s="140">
        <f>IF($S$10=1,C35,IF(AND($S$10=2,W10&lt;C12),C26/'SUPUESTOS (2)'!M191,IF($S$10=2,$C$26/'SUPUESTOS (2)'!$Y$191*C52,IF($S$10=3,'SUPUESTOS (2)'!U191*'FLUJO PERS JURIDICAS (2)'!C52))))</f>
        <v>77777.777777777781</v>
      </c>
      <c r="D39" s="140">
        <f>IF($S$10=1,D35,IF($S$10=2,$C$26/'SUPUESTOS (2)'!$Y$191*D52,IF($S$10=3,'SUPUESTOS (2)'!$U$191*'FLUJO PERS JURIDICAS (2)'!D52," ")))</f>
        <v>133333.33333333334</v>
      </c>
      <c r="E39" s="140">
        <f>IF($S$10=1,E35,IF($S$10=2,$C$26/'SUPUESTOS (2)'!$Y$191*E52,IF($S$10=3,'SUPUESTOS (2)'!$U$191*'FLUJO PERS JURIDICAS (2)'!E52," ")))</f>
        <v>133333.33333333334</v>
      </c>
      <c r="F39" s="140">
        <f>IF($S$10=1,F35,IF($S$10=2,$C$26/'SUPUESTOS (2)'!$Y$191*F52,IF($S$10=3,'SUPUESTOS (2)'!$U$191*'FLUJO PERS JURIDICAS (2)'!F52," ")))</f>
        <v>133333.33333333334</v>
      </c>
      <c r="G39" s="140">
        <f>IF($S$10=1,G35,IF($S$10=2,$C$26/'SUPUESTOS (2)'!$Y$191*G52,IF(AND($S$10=3,G52&gt;0),'SUPUESTOS (2)'!$U$191*'FLUJO PERS JURIDICAS (2)'!G52," ")))</f>
        <v>133333.33333333334</v>
      </c>
      <c r="H39" s="140">
        <f>IF($S$10=1,H35,IF($S$10=2,$C$26/'SUPUESTOS (2)'!$Y$191*H52,IF(AND($S$10=3,H52&gt;0),'SUPUESTOS (2)'!$U$191*'FLUJO PERS JURIDICAS (2)'!H52," ")))</f>
        <v>133333.33333333334</v>
      </c>
      <c r="I39" s="140">
        <f>IF($S$10=1,I35,IF($S$10=2,$C$26/'SUPUESTOS (2)'!$Y$191*I52,IF(AND($S$10=3,I52&gt;0),'SUPUESTOS (2)'!$U$191*'FLUJO PERS JURIDICAS (2)'!I52," ")))</f>
        <v>55555.555555555555</v>
      </c>
      <c r="J39" s="140">
        <f>IF($S$10=1,J35,IF($S$10=2,$C$26/'SUPUESTOS (2)'!$Y$191*J52,IF(AND($S$10=3,J52&gt;0),'SUPUESTOS (2)'!$U$191*'FLUJO PERS JURIDICAS (2)'!J52," ")))</f>
        <v>0</v>
      </c>
      <c r="K39" s="140">
        <f>IF($S$10=1,K35,IF($S$10=2,$C$26/'SUPUESTOS (2)'!$Y$191*K52,IF(AND($S$10=3,K52&gt;0),'SUPUESTOS (2)'!$U$191*'FLUJO PERS JURIDICAS (2)'!K52," ")))</f>
        <v>0</v>
      </c>
      <c r="L39" s="140">
        <f>IF($S$10=1,L35,IF($S$10=2,$C$26/'SUPUESTOS (2)'!$Y$191*L52,IF(AND($S$10=3,L52&gt;0),'SUPUESTOS (2)'!$U$191*'FLUJO PERS JURIDICAS (2)'!L52," ")))</f>
        <v>0</v>
      </c>
      <c r="M39" s="140">
        <f>IF($S$10=1,M35,IF($S$10=2,$C$26/'SUPUESTOS (2)'!$Y$191*M52,IF(AND($S$10=3,M52&gt;0),'SUPUESTOS (2)'!$U$191*'FLUJO PERS JURIDICAS (2)'!M52," ")))</f>
        <v>0</v>
      </c>
      <c r="N39" s="140">
        <f>IF($S$10=1,N35,IF($S$10=2,$C$26/'SUPUESTOS (2)'!$Y$191*N52,IF(AND($S$10=3,N52&gt;0),'SUPUESTOS (2)'!$U$191*'FLUJO PERS JURIDICAS (2)'!N52," ")))</f>
        <v>0</v>
      </c>
      <c r="O39" s="140">
        <f>IF($S$10=1,O35,IF($S$10=2,$C$26/'SUPUESTOS (2)'!$Y$191*O52,IF(AND($S$10=3,O52&gt;0),'SUPUESTOS (2)'!$U$191*'FLUJO PERS JURIDICAS (2)'!O52," ")))</f>
        <v>0</v>
      </c>
      <c r="P39" s="140">
        <f>IF($S$10=1,P35,IF($S$10=2,$C$26/'SUPUESTOS (2)'!$Y$191*P52,IF(AND($S$10=3,P52&gt;0),'SUPUESTOS (2)'!$U$191*'FLUJO PERS JURIDICAS (2)'!P52," ")))</f>
        <v>0</v>
      </c>
      <c r="Q39" s="140">
        <f>IF($S$10=1,Q35,IF($S$10=2,$C$26/'SUPUESTOS (2)'!$Y$191*Q52,IF(AND($S$10=3,Q52&gt;0),'SUPUESTOS (2)'!$U$191*'FLUJO PERS JURIDICAS (2)'!Q52," ")))</f>
        <v>0</v>
      </c>
      <c r="R39" s="140">
        <f>IF($S$10=1,R35,IF($S$10=2,$C$26/'SUPUESTOS (2)'!$Y$191*R52,IF(AND($S$10=3,R52&gt;0),'SUPUESTOS (2)'!$U$191*'FLUJO PERS JURIDICAS (2)'!R52," ")))</f>
        <v>0</v>
      </c>
      <c r="S39" s="139">
        <f>SUM(C39:R39)</f>
        <v>800000.00000000012</v>
      </c>
      <c r="T39" s="462"/>
      <c r="U39" s="462"/>
      <c r="V39" s="462"/>
      <c r="W39" s="462"/>
      <c r="X39" s="462"/>
      <c r="Y39" s="462"/>
      <c r="Z39" s="462"/>
      <c r="AA39" s="462"/>
      <c r="AB39" s="462"/>
      <c r="AC39" s="462"/>
      <c r="AD39" s="462"/>
      <c r="AE39" s="462"/>
      <c r="AF39" s="462"/>
      <c r="AG39" s="462"/>
      <c r="AH39" s="462"/>
      <c r="AI39" s="462"/>
      <c r="AJ39" s="462"/>
      <c r="AK39" s="462"/>
      <c r="AL39" s="462"/>
      <c r="AM39" s="462"/>
      <c r="AN39" s="462"/>
    </row>
    <row r="40" spans="1:40" s="83" customFormat="1" x14ac:dyDescent="0.15">
      <c r="A40" s="141" t="s">
        <v>150</v>
      </c>
      <c r="B40" s="139"/>
      <c r="C40" s="140">
        <f>IF($S$10=1,C26*'SUPUESTOS (2)'!F193,IF(AND($S$10=2,W10&lt;C12),C26*'SUPUESTOS (2)'!F193,IF(AND($S$10=2,10&lt;=11),C26*'SUPUESTOS (2)'!F193/12*C52,C26*'SUPUESTOS (2)'!F193/12)))</f>
        <v>4666.6666666666661</v>
      </c>
      <c r="D40" s="140">
        <f>IF($S$10=1,D26*'SUPUESTOS (2)'!G193,IF($S$10=2,D53*'SUPUESTOS (2)'!G193/12*D52," "))</f>
        <v>10833.333333333334</v>
      </c>
      <c r="E40" s="140">
        <f>IF(AND($S$10=1,E52&gt;0),E26*'SUPUESTOS (2)'!H193,IF(AND($S$10=2,E52&gt;1),E53*'SUPUESTOS (2)'!H193/12*E52," "))</f>
        <v>17666.666666666664</v>
      </c>
      <c r="F40" s="140">
        <f>IF(AND($S$10=1,F52&gt;0),F26*'SUPUESTOS (2)'!I193,IF(AND($S$10=2,F52&gt;1),F53*'SUPUESTOS (2)'!I193/12*F52," "))</f>
        <v>36444.444444444438</v>
      </c>
      <c r="G40" s="140">
        <f>IF(AND($S$10=1,G52&gt;0),G26*'SUPUESTOS (2)'!J193,IF(AND($S$10=2,G52&gt;1),G53*'SUPUESTOS (2)'!J193/12*G52," "))</f>
        <v>0</v>
      </c>
      <c r="H40" s="140">
        <f>IF(AND($S$10=1,H52&gt;0),H26*'SUPUESTOS (2)'!K193,IF(AND($S$10=2,H52&gt;1),H53*'SUPUESTOS (2)'!K193/12*H52," "))</f>
        <v>0</v>
      </c>
      <c r="I40" s="140">
        <f>IF(AND($S$10=1,I52&gt;0),I26*'SUPUESTOS (2)'!L193,IF(AND($S$10=2,I52&gt;1),I53*'SUPUESTOS (2)'!L193/12*I52," "))</f>
        <v>0</v>
      </c>
      <c r="J40" s="140" t="str">
        <f>IF(AND($S$10=1,J52&gt;0),J26*'SUPUESTOS (2)'!M193,IF(AND($S$10=2,J52&gt;1),J53*'SUPUESTOS (2)'!M193/12*J52," "))</f>
        <v xml:space="preserve"> </v>
      </c>
      <c r="K40" s="140" t="str">
        <f>IF(AND($S$10=1,K52&gt;0),K26*'SUPUESTOS (2)'!N193,IF(AND($S$10=2,K52&gt;1),K53*'SUPUESTOS (2)'!N193/12*K52," "))</f>
        <v xml:space="preserve"> </v>
      </c>
      <c r="L40" s="140" t="str">
        <f>IF(AND($S$10=1,L52&gt;0),L26*'SUPUESTOS (2)'!O193,IF(AND($S$10=2,L52&gt;1),L53*'SUPUESTOS (2)'!O193/12*L52," "))</f>
        <v xml:space="preserve"> </v>
      </c>
      <c r="M40" s="140" t="str">
        <f>IF(AND($S$10=1,M52&gt;0),M26*'SUPUESTOS (2)'!P193,IF(AND($S$10=2,M52&gt;1),M53*'SUPUESTOS (2)'!P193/12*M52," "))</f>
        <v xml:space="preserve"> </v>
      </c>
      <c r="N40" s="140" t="str">
        <f>IF(AND($S$10=1,N52&gt;0),N26*'SUPUESTOS (2)'!Q193,IF(AND($S$10=2,N52&gt;1),N53*'SUPUESTOS (2)'!Q193/12*N52," "))</f>
        <v xml:space="preserve"> </v>
      </c>
      <c r="O40" s="140" t="str">
        <f>IF(AND($S$10=1,O52&gt;0),O26*'SUPUESTOS (2)'!R193,IF(AND($S$10=2,O52&gt;1),O53*'SUPUESTOS (2)'!R193/12*O52," "))</f>
        <v xml:space="preserve"> </v>
      </c>
      <c r="P40" s="140" t="str">
        <f>IF(AND($S$10=1,P52&gt;0),P26*'SUPUESTOS (2)'!S193,IF(AND($S$10=2,P52&gt;1),P53*'SUPUESTOS (2)'!S193/12*P52," "))</f>
        <v xml:space="preserve"> </v>
      </c>
      <c r="Q40" s="140" t="str">
        <f>IF(AND($S$10=1,Q52&gt;0),Q26*'SUPUESTOS (2)'!T193,IF(AND($S$10=2,Q52&gt;1),Q53*'SUPUESTOS (2)'!T193/12*Q52," "))</f>
        <v xml:space="preserve"> </v>
      </c>
      <c r="R40" s="140" t="str">
        <f>IF(AND($S$10=1,R52&gt;0),R26*'SUPUESTOS (2)'!U193,IF(AND($S$10=2,R52&gt;1),R53*'SUPUESTOS (2)'!U193/12*R52," "))</f>
        <v xml:space="preserve"> </v>
      </c>
      <c r="S40" s="139">
        <f>SUM(C40:L40)</f>
        <v>69611.111111111095</v>
      </c>
      <c r="T40" s="462"/>
      <c r="U40" s="462"/>
      <c r="V40" s="462"/>
      <c r="W40" s="462"/>
      <c r="X40" s="462"/>
      <c r="Y40" s="462"/>
      <c r="Z40" s="462"/>
      <c r="AA40" s="462"/>
      <c r="AB40" s="462"/>
      <c r="AC40" s="462"/>
      <c r="AD40" s="462"/>
      <c r="AE40" s="462"/>
      <c r="AF40" s="462"/>
      <c r="AG40" s="462"/>
      <c r="AH40" s="462"/>
      <c r="AI40" s="462"/>
      <c r="AJ40" s="462"/>
      <c r="AK40" s="462"/>
      <c r="AL40" s="462"/>
      <c r="AM40" s="462"/>
      <c r="AN40" s="462"/>
    </row>
    <row r="41" spans="1:40" s="123" customFormat="1" ht="17.25" customHeight="1" x14ac:dyDescent="0.2">
      <c r="A41" s="142" t="s">
        <v>151</v>
      </c>
      <c r="B41" s="143"/>
      <c r="C41" s="143"/>
      <c r="D41" s="143"/>
      <c r="E41" s="143"/>
      <c r="F41" s="143"/>
      <c r="G41" s="143"/>
      <c r="H41" s="143"/>
      <c r="I41" s="143"/>
      <c r="J41" s="143"/>
      <c r="K41" s="143"/>
      <c r="L41" s="143"/>
      <c r="M41" s="143"/>
      <c r="N41" s="143"/>
      <c r="O41" s="143"/>
      <c r="P41" s="143"/>
      <c r="Q41" s="143"/>
      <c r="R41" s="143"/>
      <c r="S41" s="143">
        <f>SUM(C41:L41)</f>
        <v>0</v>
      </c>
      <c r="T41" s="466"/>
      <c r="U41" s="466"/>
      <c r="V41" s="466"/>
      <c r="W41" s="466"/>
      <c r="X41" s="466"/>
      <c r="Y41" s="466"/>
      <c r="Z41" s="466"/>
      <c r="AA41" s="466"/>
      <c r="AB41" s="466"/>
      <c r="AC41" s="466"/>
      <c r="AD41" s="466"/>
      <c r="AE41" s="466"/>
      <c r="AF41" s="466"/>
      <c r="AG41" s="466"/>
      <c r="AH41" s="466"/>
      <c r="AI41" s="466"/>
      <c r="AJ41" s="466"/>
      <c r="AK41" s="466"/>
      <c r="AL41" s="466"/>
      <c r="AM41" s="466"/>
      <c r="AN41" s="466"/>
    </row>
    <row r="42" spans="1:40" s="123" customFormat="1" ht="17.25" customHeight="1" x14ac:dyDescent="0.2">
      <c r="A42" s="142" t="s">
        <v>152</v>
      </c>
      <c r="B42" s="143"/>
      <c r="C42" s="143"/>
      <c r="D42" s="143"/>
      <c r="E42" s="143"/>
      <c r="F42" s="143"/>
      <c r="G42" s="143"/>
      <c r="H42" s="143"/>
      <c r="I42" s="143"/>
      <c r="J42" s="143"/>
      <c r="K42" s="143"/>
      <c r="L42" s="143"/>
      <c r="M42" s="143"/>
      <c r="N42" s="143"/>
      <c r="O42" s="143"/>
      <c r="P42" s="143"/>
      <c r="Q42" s="143"/>
      <c r="R42" s="143"/>
      <c r="S42" s="143">
        <f>SUM(C42:L42)</f>
        <v>0</v>
      </c>
      <c r="T42" s="466"/>
      <c r="U42" s="466"/>
      <c r="V42" s="466"/>
      <c r="W42" s="466"/>
      <c r="X42" s="466"/>
      <c r="Y42" s="466"/>
      <c r="Z42" s="466"/>
      <c r="AA42" s="466"/>
      <c r="AB42" s="466"/>
      <c r="AC42" s="466"/>
      <c r="AD42" s="466"/>
      <c r="AE42" s="466"/>
      <c r="AF42" s="466"/>
      <c r="AG42" s="466"/>
      <c r="AH42" s="466"/>
      <c r="AI42" s="466"/>
      <c r="AJ42" s="466"/>
      <c r="AK42" s="466"/>
      <c r="AL42" s="466"/>
      <c r="AM42" s="466"/>
      <c r="AN42" s="466"/>
    </row>
    <row r="43" spans="1:40" s="123" customFormat="1" ht="17.25" customHeight="1" x14ac:dyDescent="0.2">
      <c r="A43" s="142" t="s">
        <v>153</v>
      </c>
      <c r="B43" s="143"/>
      <c r="C43" s="143"/>
      <c r="D43" s="143"/>
      <c r="E43" s="143"/>
      <c r="F43" s="143"/>
      <c r="G43" s="143"/>
      <c r="H43" s="143"/>
      <c r="I43" s="143"/>
      <c r="J43" s="143"/>
      <c r="K43" s="143"/>
      <c r="L43" s="143"/>
      <c r="M43" s="143"/>
      <c r="N43" s="143"/>
      <c r="O43" s="143"/>
      <c r="P43" s="143"/>
      <c r="Q43" s="143"/>
      <c r="R43" s="143"/>
      <c r="S43" s="143">
        <f>SUM(C43:L43)</f>
        <v>0</v>
      </c>
      <c r="T43" s="466"/>
      <c r="U43" s="466"/>
      <c r="V43" s="466"/>
      <c r="W43" s="466"/>
      <c r="X43" s="466"/>
      <c r="Y43" s="466"/>
      <c r="Z43" s="466"/>
      <c r="AA43" s="466"/>
      <c r="AB43" s="466"/>
      <c r="AC43" s="466"/>
      <c r="AD43" s="466"/>
      <c r="AE43" s="466"/>
      <c r="AF43" s="466"/>
      <c r="AG43" s="466"/>
      <c r="AH43" s="466"/>
      <c r="AI43" s="466"/>
      <c r="AJ43" s="466"/>
      <c r="AK43" s="466"/>
      <c r="AL43" s="466"/>
      <c r="AM43" s="466"/>
      <c r="AN43" s="466"/>
    </row>
    <row r="44" spans="1:40" s="123" customFormat="1" ht="17.25" customHeight="1" x14ac:dyDescent="0.2">
      <c r="A44" s="142" t="s">
        <v>154</v>
      </c>
      <c r="B44" s="143"/>
      <c r="C44" s="143"/>
      <c r="D44" s="143"/>
      <c r="E44" s="143"/>
      <c r="F44" s="143"/>
      <c r="G44" s="143"/>
      <c r="H44" s="143"/>
      <c r="I44" s="143"/>
      <c r="J44" s="143"/>
      <c r="K44" s="143"/>
      <c r="L44" s="143"/>
      <c r="M44" s="143"/>
      <c r="N44" s="143"/>
      <c r="O44" s="143"/>
      <c r="P44" s="143"/>
      <c r="Q44" s="143"/>
      <c r="R44" s="143"/>
      <c r="S44" s="143">
        <f>SUM(C44:L44)</f>
        <v>0</v>
      </c>
      <c r="T44" s="466"/>
      <c r="U44" s="466"/>
      <c r="V44" s="466"/>
      <c r="W44" s="466"/>
      <c r="X44" s="466"/>
      <c r="Y44" s="466"/>
      <c r="Z44" s="466"/>
      <c r="AA44" s="466"/>
      <c r="AB44" s="466"/>
      <c r="AC44" s="466"/>
      <c r="AD44" s="466"/>
      <c r="AE44" s="466"/>
      <c r="AF44" s="466"/>
      <c r="AG44" s="466"/>
      <c r="AH44" s="466"/>
      <c r="AI44" s="466"/>
      <c r="AJ44" s="466"/>
      <c r="AK44" s="466"/>
      <c r="AL44" s="466"/>
      <c r="AM44" s="466"/>
      <c r="AN44" s="466"/>
    </row>
    <row r="45" spans="1:40" s="123" customFormat="1" ht="17.25" customHeight="1" x14ac:dyDescent="0.2">
      <c r="A45" s="142" t="s">
        <v>155</v>
      </c>
      <c r="B45" s="143"/>
      <c r="C45" s="143"/>
      <c r="D45" s="143"/>
      <c r="E45" s="143"/>
      <c r="F45" s="143"/>
      <c r="G45" s="143"/>
      <c r="H45" s="143"/>
      <c r="I45" s="143"/>
      <c r="J45" s="143"/>
      <c r="K45" s="143"/>
      <c r="L45" s="143"/>
      <c r="M45" s="143"/>
      <c r="N45" s="143"/>
      <c r="O45" s="143"/>
      <c r="P45" s="143"/>
      <c r="Q45" s="143"/>
      <c r="R45" s="143"/>
      <c r="S45" s="143"/>
      <c r="T45" s="466"/>
      <c r="U45" s="466"/>
      <c r="V45" s="466"/>
      <c r="W45" s="466"/>
      <c r="X45" s="466"/>
      <c r="Y45" s="466"/>
      <c r="Z45" s="466"/>
      <c r="AA45" s="466"/>
      <c r="AB45" s="466"/>
      <c r="AC45" s="466"/>
      <c r="AD45" s="466"/>
      <c r="AE45" s="466"/>
      <c r="AF45" s="466"/>
      <c r="AG45" s="466"/>
      <c r="AH45" s="466"/>
      <c r="AI45" s="466"/>
      <c r="AJ45" s="466"/>
      <c r="AK45" s="466"/>
      <c r="AL45" s="466"/>
      <c r="AM45" s="466"/>
      <c r="AN45" s="466"/>
    </row>
    <row r="46" spans="1:40" s="146" customFormat="1" ht="17" thickBot="1" x14ac:dyDescent="0.25">
      <c r="A46" s="144" t="s">
        <v>156</v>
      </c>
      <c r="B46" s="145">
        <f t="shared" ref="B46:S46" si="6">SUM(B30:B45)</f>
        <v>1368174</v>
      </c>
      <c r="C46" s="145">
        <f>SUM(C30:C45)</f>
        <v>2289589.7044444443</v>
      </c>
      <c r="D46" s="145">
        <f t="shared" si="6"/>
        <v>1601943.6898666664</v>
      </c>
      <c r="E46" s="145">
        <f t="shared" si="6"/>
        <v>1650437.1135160001</v>
      </c>
      <c r="F46" s="145">
        <f t="shared" si="6"/>
        <v>1713774.7793765177</v>
      </c>
      <c r="G46" s="145">
        <f t="shared" si="6"/>
        <v>1738625.482967823</v>
      </c>
      <c r="H46" s="145">
        <f t="shared" si="6"/>
        <v>1818805.2876009245</v>
      </c>
      <c r="I46" s="145">
        <f t="shared" si="6"/>
        <v>1741027.5098231467</v>
      </c>
      <c r="J46" s="145">
        <f t="shared" si="6"/>
        <v>1685471.9542675912</v>
      </c>
      <c r="K46" s="145">
        <f t="shared" si="6"/>
        <v>1685471.9542675912</v>
      </c>
      <c r="L46" s="145">
        <f t="shared" si="6"/>
        <v>1685471.9542675912</v>
      </c>
      <c r="M46" s="145">
        <f t="shared" si="6"/>
        <v>1685471.9542675912</v>
      </c>
      <c r="N46" s="145">
        <f t="shared" si="6"/>
        <v>1685471.9542675912</v>
      </c>
      <c r="O46" s="145">
        <f t="shared" si="6"/>
        <v>1685471.9542675912</v>
      </c>
      <c r="P46" s="145">
        <f t="shared" si="6"/>
        <v>1685471.9542675912</v>
      </c>
      <c r="Q46" s="145">
        <f t="shared" si="6"/>
        <v>1685471.9542675912</v>
      </c>
      <c r="R46" s="145">
        <f t="shared" si="6"/>
        <v>1685471.9542675912</v>
      </c>
      <c r="S46" s="145">
        <f t="shared" si="6"/>
        <v>17610619.4303983</v>
      </c>
      <c r="T46" s="468"/>
      <c r="U46" s="468"/>
      <c r="V46" s="468"/>
      <c r="W46" s="468"/>
      <c r="X46" s="468"/>
      <c r="Y46" s="468"/>
      <c r="Z46" s="468"/>
      <c r="AA46" s="468"/>
      <c r="AB46" s="468"/>
      <c r="AC46" s="468"/>
      <c r="AD46" s="468"/>
      <c r="AE46" s="468"/>
      <c r="AF46" s="468"/>
      <c r="AG46" s="468"/>
      <c r="AH46" s="468"/>
      <c r="AI46" s="468"/>
      <c r="AJ46" s="468"/>
      <c r="AK46" s="468"/>
      <c r="AL46" s="468"/>
      <c r="AM46" s="468"/>
      <c r="AN46" s="468"/>
    </row>
    <row r="47" spans="1:40" ht="16" thickBot="1" x14ac:dyDescent="0.25">
      <c r="A47" s="147" t="s">
        <v>157</v>
      </c>
      <c r="B47" s="148">
        <f t="shared" ref="B47:R47" si="7">+B28-B46</f>
        <v>122781</v>
      </c>
      <c r="C47" s="149">
        <f t="shared" si="7"/>
        <v>46093.945555555634</v>
      </c>
      <c r="D47" s="149">
        <f t="shared" si="7"/>
        <v>-50903.203366666567</v>
      </c>
      <c r="E47" s="149">
        <f t="shared" si="7"/>
        <v>-68375.817286000121</v>
      </c>
      <c r="F47" s="149">
        <f t="shared" si="7"/>
        <v>-68431.031297317706</v>
      </c>
      <c r="G47" s="149">
        <f t="shared" si="7"/>
        <v>-11014.547484663082</v>
      </c>
      <c r="H47" s="149">
        <f t="shared" si="7"/>
        <v>12462.304011225002</v>
      </c>
      <c r="I47" s="149">
        <f t="shared" si="7"/>
        <v>90240.081789002754</v>
      </c>
      <c r="J47" s="149">
        <f t="shared" si="7"/>
        <v>145795.63734455826</v>
      </c>
      <c r="K47" s="149">
        <f t="shared" si="7"/>
        <v>145795.63734455826</v>
      </c>
      <c r="L47" s="150">
        <f t="shared" si="7"/>
        <v>145795.63734455826</v>
      </c>
      <c r="M47" s="150">
        <f t="shared" si="7"/>
        <v>145795.63734455826</v>
      </c>
      <c r="N47" s="150">
        <f t="shared" si="7"/>
        <v>145795.63734455826</v>
      </c>
      <c r="O47" s="150">
        <f t="shared" si="7"/>
        <v>145795.63734455826</v>
      </c>
      <c r="P47" s="150">
        <f t="shared" si="7"/>
        <v>145795.63734455826</v>
      </c>
      <c r="Q47" s="150">
        <f t="shared" si="7"/>
        <v>145795.63734455826</v>
      </c>
      <c r="R47" s="150">
        <f t="shared" si="7"/>
        <v>145795.63734455826</v>
      </c>
      <c r="S47" s="149">
        <f>SUM(C47:R47)</f>
        <v>1262232.4680221602</v>
      </c>
    </row>
    <row r="48" spans="1:40" ht="16" thickBot="1" x14ac:dyDescent="0.25">
      <c r="A48" s="147" t="s">
        <v>158</v>
      </c>
      <c r="B48" s="151"/>
      <c r="C48" s="152">
        <f>'DATOS (2)'!C9</f>
        <v>825000</v>
      </c>
      <c r="D48" s="153">
        <f t="shared" ref="D48:K48" si="8">+C49</f>
        <v>871093.94555555563</v>
      </c>
      <c r="E48" s="153">
        <f t="shared" si="8"/>
        <v>820190.74218888907</v>
      </c>
      <c r="F48" s="153">
        <f t="shared" si="8"/>
        <v>751814.92490288895</v>
      </c>
      <c r="G48" s="153">
        <f t="shared" si="8"/>
        <v>683383.89360557124</v>
      </c>
      <c r="H48" s="153">
        <f t="shared" si="8"/>
        <v>672369.34612090816</v>
      </c>
      <c r="I48" s="153">
        <f t="shared" si="8"/>
        <v>684831.65013213316</v>
      </c>
      <c r="J48" s="153">
        <f t="shared" si="8"/>
        <v>775071.73192113591</v>
      </c>
      <c r="K48" s="153">
        <f t="shared" si="8"/>
        <v>920867.36926569417</v>
      </c>
      <c r="L48" s="153">
        <f>+F49</f>
        <v>683383.89360557124</v>
      </c>
      <c r="M48" s="153">
        <f t="shared" ref="M48:R48" si="9">+G49</f>
        <v>672369.34612090816</v>
      </c>
      <c r="N48" s="153">
        <f t="shared" si="9"/>
        <v>684831.65013213316</v>
      </c>
      <c r="O48" s="153">
        <f t="shared" si="9"/>
        <v>775071.73192113591</v>
      </c>
      <c r="P48" s="153">
        <f t="shared" si="9"/>
        <v>920867.36926569417</v>
      </c>
      <c r="Q48" s="153">
        <f t="shared" si="9"/>
        <v>1066663.0066102524</v>
      </c>
      <c r="R48" s="153">
        <f t="shared" si="9"/>
        <v>829179.5309501295</v>
      </c>
      <c r="S48" s="154"/>
    </row>
    <row r="49" spans="1:40" s="157" customFormat="1" ht="16" x14ac:dyDescent="0.2">
      <c r="A49" s="155" t="s">
        <v>159</v>
      </c>
      <c r="B49" s="156">
        <f t="shared" ref="B49:R49" si="10">+B47+B48</f>
        <v>122781</v>
      </c>
      <c r="C49" s="156">
        <f>+C47+C48</f>
        <v>871093.94555555563</v>
      </c>
      <c r="D49" s="156">
        <f t="shared" si="10"/>
        <v>820190.74218888907</v>
      </c>
      <c r="E49" s="156">
        <f t="shared" si="10"/>
        <v>751814.92490288895</v>
      </c>
      <c r="F49" s="156">
        <f t="shared" si="10"/>
        <v>683383.89360557124</v>
      </c>
      <c r="G49" s="156">
        <f t="shared" si="10"/>
        <v>672369.34612090816</v>
      </c>
      <c r="H49" s="156">
        <f t="shared" si="10"/>
        <v>684831.65013213316</v>
      </c>
      <c r="I49" s="156">
        <f t="shared" si="10"/>
        <v>775071.73192113591</v>
      </c>
      <c r="J49" s="156">
        <f t="shared" si="10"/>
        <v>920867.36926569417</v>
      </c>
      <c r="K49" s="156">
        <f t="shared" si="10"/>
        <v>1066663.0066102524</v>
      </c>
      <c r="L49" s="156">
        <f t="shared" si="10"/>
        <v>829179.5309501295</v>
      </c>
      <c r="M49" s="156">
        <f t="shared" si="10"/>
        <v>818164.98346546642</v>
      </c>
      <c r="N49" s="156">
        <f t="shared" si="10"/>
        <v>830627.28747669142</v>
      </c>
      <c r="O49" s="156">
        <f t="shared" si="10"/>
        <v>920867.36926569417</v>
      </c>
      <c r="P49" s="156">
        <f t="shared" si="10"/>
        <v>1066663.0066102524</v>
      </c>
      <c r="Q49" s="156">
        <f t="shared" si="10"/>
        <v>1212458.6439548107</v>
      </c>
      <c r="R49" s="156">
        <f t="shared" si="10"/>
        <v>974975.16829468776</v>
      </c>
      <c r="T49" s="461"/>
      <c r="U49" s="461"/>
      <c r="V49" s="461"/>
      <c r="W49" s="461"/>
      <c r="X49" s="461"/>
      <c r="Y49" s="461"/>
      <c r="Z49" s="461"/>
      <c r="AA49" s="461"/>
      <c r="AB49" s="461"/>
      <c r="AC49" s="461"/>
      <c r="AD49" s="461"/>
      <c r="AE49" s="461"/>
      <c r="AF49" s="461"/>
      <c r="AG49" s="461"/>
      <c r="AH49" s="461"/>
      <c r="AI49" s="461"/>
      <c r="AJ49" s="461"/>
      <c r="AK49" s="461"/>
      <c r="AL49" s="461"/>
      <c r="AM49" s="461"/>
      <c r="AN49" s="461"/>
    </row>
    <row r="50" spans="1:40" x14ac:dyDescent="0.2">
      <c r="A50" s="158"/>
      <c r="B50" s="159"/>
      <c r="C50" s="159"/>
      <c r="D50" s="159"/>
      <c r="E50" s="159"/>
      <c r="F50" s="159"/>
      <c r="G50" s="159"/>
      <c r="H50" s="159"/>
      <c r="I50" s="159"/>
      <c r="J50" s="159"/>
      <c r="K50" s="159"/>
      <c r="L50" s="159"/>
      <c r="M50" s="159"/>
      <c r="N50" s="159"/>
      <c r="O50" s="159"/>
      <c r="P50" s="159"/>
      <c r="Q50" s="159"/>
      <c r="R50" s="159"/>
    </row>
    <row r="51" spans="1:40" x14ac:dyDescent="0.2">
      <c r="A51" s="160" t="s">
        <v>160</v>
      </c>
      <c r="B51" s="161"/>
      <c r="C51" s="161"/>
      <c r="D51" s="161">
        <f>B52-C52</f>
        <v>65</v>
      </c>
      <c r="E51" s="161">
        <f>D51-D52</f>
        <v>53</v>
      </c>
      <c r="F51" s="161">
        <f>E51-E52</f>
        <v>41</v>
      </c>
      <c r="G51" s="161">
        <f t="shared" ref="G51:R51" si="11">F51-F52</f>
        <v>29</v>
      </c>
      <c r="H51" s="161">
        <f t="shared" si="11"/>
        <v>17</v>
      </c>
      <c r="I51" s="161">
        <f t="shared" si="11"/>
        <v>5</v>
      </c>
      <c r="J51" s="161">
        <f t="shared" si="11"/>
        <v>0</v>
      </c>
      <c r="K51" s="161">
        <f t="shared" si="11"/>
        <v>0</v>
      </c>
      <c r="L51" s="161">
        <f t="shared" si="11"/>
        <v>0</v>
      </c>
      <c r="M51" s="161">
        <f t="shared" si="11"/>
        <v>0</v>
      </c>
      <c r="N51" s="161">
        <f t="shared" si="11"/>
        <v>0</v>
      </c>
      <c r="O51" s="161">
        <f t="shared" si="11"/>
        <v>0</v>
      </c>
      <c r="P51" s="161">
        <f t="shared" si="11"/>
        <v>0</v>
      </c>
      <c r="Q51" s="161">
        <f t="shared" si="11"/>
        <v>0</v>
      </c>
      <c r="R51" s="161">
        <f t="shared" si="11"/>
        <v>0</v>
      </c>
      <c r="S51" s="162"/>
    </row>
    <row r="52" spans="1:40" x14ac:dyDescent="0.2">
      <c r="A52" s="163" t="s">
        <v>161</v>
      </c>
      <c r="B52" s="164">
        <f>'SUPUESTOS (2)'!Y191</f>
        <v>72</v>
      </c>
      <c r="C52" s="164">
        <f>IF(C12=W10,12-V10,12)</f>
        <v>7</v>
      </c>
      <c r="D52" s="164">
        <f>IF(D51&gt;12,12,D51)</f>
        <v>12</v>
      </c>
      <c r="E52" s="164">
        <f>IF(E51&gt;12,12,E51)</f>
        <v>12</v>
      </c>
      <c r="F52" s="164">
        <f>IF(F51&gt;12,12,F51)</f>
        <v>12</v>
      </c>
      <c r="G52" s="164">
        <f t="shared" ref="G52:R52" si="12">IF(G51&gt;12,12,G51)</f>
        <v>12</v>
      </c>
      <c r="H52" s="164">
        <f t="shared" si="12"/>
        <v>12</v>
      </c>
      <c r="I52" s="164">
        <f t="shared" si="12"/>
        <v>5</v>
      </c>
      <c r="J52" s="164">
        <f t="shared" si="12"/>
        <v>0</v>
      </c>
      <c r="K52" s="164">
        <f t="shared" si="12"/>
        <v>0</v>
      </c>
      <c r="L52" s="164">
        <f t="shared" si="12"/>
        <v>0</v>
      </c>
      <c r="M52" s="164">
        <f t="shared" si="12"/>
        <v>0</v>
      </c>
      <c r="N52" s="164">
        <f t="shared" si="12"/>
        <v>0</v>
      </c>
      <c r="O52" s="164">
        <f t="shared" si="12"/>
        <v>0</v>
      </c>
      <c r="P52" s="164">
        <f t="shared" si="12"/>
        <v>0</v>
      </c>
      <c r="Q52" s="164">
        <f t="shared" si="12"/>
        <v>0</v>
      </c>
      <c r="R52" s="164">
        <f t="shared" si="12"/>
        <v>0</v>
      </c>
      <c r="S52" s="165">
        <f>SUM(C52:R52)</f>
        <v>72</v>
      </c>
    </row>
    <row r="53" spans="1:40" x14ac:dyDescent="0.2">
      <c r="A53" s="163" t="s">
        <v>162</v>
      </c>
      <c r="B53" s="164"/>
      <c r="C53" s="164"/>
      <c r="D53" s="164">
        <f>$C$26-C39</f>
        <v>722222.22222222225</v>
      </c>
      <c r="E53" s="164">
        <f>D53-D39</f>
        <v>588888.88888888888</v>
      </c>
      <c r="F53" s="164">
        <f>E53-E39</f>
        <v>455555.5555555555</v>
      </c>
      <c r="G53" s="164">
        <f>IF(F51=0," ",F53-F39)</f>
        <v>322222.22222222213</v>
      </c>
      <c r="H53" s="164">
        <f t="shared" ref="H53:R53" si="13">IF(G51=0," ",G53-G39)</f>
        <v>188888.88888888879</v>
      </c>
      <c r="I53" s="164">
        <f t="shared" si="13"/>
        <v>55555.555555555446</v>
      </c>
      <c r="J53" s="164">
        <f t="shared" si="13"/>
        <v>-1.0913936421275139E-10</v>
      </c>
      <c r="K53" s="164" t="str">
        <f t="shared" si="13"/>
        <v xml:space="preserve"> </v>
      </c>
      <c r="L53" s="164" t="str">
        <f t="shared" si="13"/>
        <v xml:space="preserve"> </v>
      </c>
      <c r="M53" s="164" t="str">
        <f t="shared" si="13"/>
        <v xml:space="preserve"> </v>
      </c>
      <c r="N53" s="164" t="str">
        <f t="shared" si="13"/>
        <v xml:space="preserve"> </v>
      </c>
      <c r="O53" s="164" t="str">
        <f t="shared" si="13"/>
        <v xml:space="preserve"> </v>
      </c>
      <c r="P53" s="164" t="str">
        <f t="shared" si="13"/>
        <v xml:space="preserve"> </v>
      </c>
      <c r="Q53" s="164" t="str">
        <f t="shared" si="13"/>
        <v xml:space="preserve"> </v>
      </c>
      <c r="R53" s="164" t="str">
        <f t="shared" si="13"/>
        <v xml:space="preserve"> </v>
      </c>
      <c r="S53" s="164"/>
    </row>
    <row r="54" spans="1:40" x14ac:dyDescent="0.2">
      <c r="A54" s="163"/>
      <c r="B54" s="164"/>
      <c r="C54" s="164"/>
      <c r="D54" s="164"/>
      <c r="E54" s="164"/>
      <c r="F54" s="164"/>
      <c r="G54" s="164"/>
      <c r="H54" s="164"/>
      <c r="I54" s="164"/>
      <c r="J54" s="164"/>
      <c r="K54" s="164"/>
      <c r="L54" s="164"/>
      <c r="M54" s="164"/>
      <c r="N54" s="164"/>
      <c r="O54" s="164"/>
      <c r="P54" s="164"/>
      <c r="Q54" s="164"/>
      <c r="R54" s="164"/>
      <c r="S54" s="164"/>
    </row>
    <row r="55" spans="1:40" x14ac:dyDescent="0.2">
      <c r="A55" s="163"/>
      <c r="B55" s="164"/>
      <c r="C55" s="164"/>
      <c r="D55" s="164"/>
      <c r="E55" s="164"/>
      <c r="F55" s="164"/>
      <c r="G55" s="164"/>
      <c r="H55" s="164"/>
      <c r="I55" s="164"/>
      <c r="J55" s="164"/>
      <c r="K55" s="164"/>
      <c r="L55" s="164"/>
      <c r="M55" s="164"/>
      <c r="N55" s="164"/>
      <c r="O55" s="164"/>
      <c r="P55" s="164"/>
      <c r="Q55" s="164"/>
      <c r="R55" s="164"/>
      <c r="S55" s="164"/>
    </row>
    <row r="56" spans="1:40" x14ac:dyDescent="0.2">
      <c r="A56" s="163" t="s">
        <v>163</v>
      </c>
      <c r="B56" s="166">
        <f>+B30/B20</f>
        <v>0.49360041047516523</v>
      </c>
      <c r="C56" s="166">
        <f t="shared" ref="C56:J56" si="14">IF(C15=" "," ",C30/C20)</f>
        <v>0.48401593648535624</v>
      </c>
      <c r="D56" s="166">
        <f t="shared" si="14"/>
        <v>0.48880817348026079</v>
      </c>
      <c r="E56" s="166">
        <f t="shared" si="14"/>
        <v>0.49360041047516523</v>
      </c>
      <c r="F56" s="166">
        <f t="shared" si="14"/>
        <v>0.49360041047516523</v>
      </c>
      <c r="G56" s="166">
        <f t="shared" si="14"/>
        <v>0.47949754160444619</v>
      </c>
      <c r="H56" s="166">
        <f t="shared" si="14"/>
        <v>0.47949754160444624</v>
      </c>
      <c r="I56" s="166">
        <f t="shared" si="14"/>
        <v>0.47949754160444624</v>
      </c>
      <c r="J56" s="166">
        <f t="shared" si="14"/>
        <v>0.47949754160444624</v>
      </c>
      <c r="K56" s="166">
        <f>IF(K15=" "," ",K30/K20)</f>
        <v>0.47949754160444624</v>
      </c>
      <c r="L56" s="166">
        <f>IF(L15=" "," ",L30/L20)</f>
        <v>0.47949754160444624</v>
      </c>
      <c r="M56" s="166">
        <f t="shared" ref="M56:R56" si="15">IF(M15=" "," ",M30/M20)</f>
        <v>0.47949754160444624</v>
      </c>
      <c r="N56" s="166">
        <f t="shared" si="15"/>
        <v>0.47949754160444624</v>
      </c>
      <c r="O56" s="166">
        <f t="shared" si="15"/>
        <v>0.47949754160444624</v>
      </c>
      <c r="P56" s="166">
        <f t="shared" si="15"/>
        <v>0.47949754160444624</v>
      </c>
      <c r="Q56" s="166">
        <f t="shared" si="15"/>
        <v>0.47949754160444624</v>
      </c>
      <c r="R56" s="166">
        <f t="shared" si="15"/>
        <v>0.47949754160444624</v>
      </c>
      <c r="S56" s="166">
        <f>IF(S15=" "," ",S30/S20)</f>
        <v>0.29494873816567424</v>
      </c>
    </row>
    <row r="57" spans="1:40" x14ac:dyDescent="0.2">
      <c r="A57" s="163" t="s">
        <v>164</v>
      </c>
      <c r="B57" s="167">
        <f t="shared" ref="B57:I57" si="16">1-B56</f>
        <v>0.50639958952483477</v>
      </c>
      <c r="C57" s="167">
        <f t="shared" si="16"/>
        <v>0.51598406351464376</v>
      </c>
      <c r="D57" s="167">
        <f t="shared" si="16"/>
        <v>0.51119182651973927</v>
      </c>
      <c r="E57" s="167">
        <f t="shared" si="16"/>
        <v>0.50639958952483477</v>
      </c>
      <c r="F57" s="167">
        <f t="shared" si="16"/>
        <v>0.50639958952483477</v>
      </c>
      <c r="G57" s="167">
        <f t="shared" si="16"/>
        <v>0.52050245839555376</v>
      </c>
      <c r="H57" s="167">
        <f t="shared" si="16"/>
        <v>0.52050245839555376</v>
      </c>
      <c r="I57" s="167">
        <f t="shared" si="16"/>
        <v>0.52050245839555376</v>
      </c>
      <c r="J57" s="167">
        <f>IF(J15=" "," ",1-J56)</f>
        <v>0.52050245839555376</v>
      </c>
      <c r="K57" s="167">
        <f>IF(K15=" "," ",1-K56)</f>
        <v>0.52050245839555376</v>
      </c>
      <c r="L57" s="167">
        <f>IF(L15=" "," ",1-L56)</f>
        <v>0.52050245839555376</v>
      </c>
      <c r="M57" s="167">
        <f t="shared" ref="M57:R57" si="17">IF(M15=" "," ",1-M56)</f>
        <v>0.52050245839555376</v>
      </c>
      <c r="N57" s="167">
        <f t="shared" si="17"/>
        <v>0.52050245839555376</v>
      </c>
      <c r="O57" s="167">
        <f t="shared" si="17"/>
        <v>0.52050245839555376</v>
      </c>
      <c r="P57" s="167">
        <f t="shared" si="17"/>
        <v>0.52050245839555376</v>
      </c>
      <c r="Q57" s="167">
        <f t="shared" si="17"/>
        <v>0.52050245839555376</v>
      </c>
      <c r="R57" s="167">
        <f t="shared" si="17"/>
        <v>0.52050245839555376</v>
      </c>
      <c r="S57" s="167">
        <f>IF(S15=" "," ",1-S56)</f>
        <v>0.70505126183432576</v>
      </c>
    </row>
    <row r="58" spans="1:40" x14ac:dyDescent="0.2">
      <c r="A58" s="163" t="s">
        <v>165</v>
      </c>
      <c r="B58" s="167">
        <f t="shared" ref="B58:I58" si="18">+(B31+B32)/B20</f>
        <v>0.42404901556385</v>
      </c>
      <c r="C58" s="167">
        <f t="shared" si="18"/>
        <v>0.43228297703110918</v>
      </c>
      <c r="D58" s="167">
        <f t="shared" si="18"/>
        <v>0.45106221410036673</v>
      </c>
      <c r="E58" s="167">
        <f t="shared" si="18"/>
        <v>0.45417393751571811</v>
      </c>
      <c r="F58" s="167">
        <f t="shared" si="18"/>
        <v>0.44480349655108764</v>
      </c>
      <c r="G58" s="167">
        <f t="shared" si="18"/>
        <v>0.4497001826421525</v>
      </c>
      <c r="H58" s="167">
        <f t="shared" si="18"/>
        <v>0.44088785809773079</v>
      </c>
      <c r="I58" s="167">
        <f t="shared" si="18"/>
        <v>0.44088785809773079</v>
      </c>
      <c r="J58" s="167">
        <f>IF(J15=" "," ",(J31+J32)/J20)</f>
        <v>0.44088785809773079</v>
      </c>
      <c r="K58" s="167">
        <f>IF(K15=" "," ",(K31+K32)/K20)</f>
        <v>0.44088785809773079</v>
      </c>
      <c r="L58" s="167">
        <f>IF(L15=" "," ",(L31+L32)/L20)</f>
        <v>0.44088785809773079</v>
      </c>
      <c r="M58" s="167">
        <f t="shared" ref="M58:R58" si="19">IF(M15=" "," ",(M31+M32)/M20)</f>
        <v>0.44088785809773079</v>
      </c>
      <c r="N58" s="167">
        <f t="shared" si="19"/>
        <v>0.44088785809773079</v>
      </c>
      <c r="O58" s="167">
        <f t="shared" si="19"/>
        <v>0.44088785809773079</v>
      </c>
      <c r="P58" s="167">
        <f t="shared" si="19"/>
        <v>0.44088785809773079</v>
      </c>
      <c r="Q58" s="167">
        <f t="shared" si="19"/>
        <v>0.44088785809773079</v>
      </c>
      <c r="R58" s="167">
        <f t="shared" si="19"/>
        <v>0.44088785809773079</v>
      </c>
      <c r="S58" s="167">
        <f>IF(S15=" "," ",(S31+S32)/S20)</f>
        <v>0.2706223699162591</v>
      </c>
    </row>
    <row r="59" spans="1:40" x14ac:dyDescent="0.2">
      <c r="A59" s="163" t="s">
        <v>166</v>
      </c>
      <c r="B59" s="167">
        <f t="shared" ref="B59:I59" si="20">1-B56-B58</f>
        <v>8.2350573960984774E-2</v>
      </c>
      <c r="C59" s="167">
        <f t="shared" si="20"/>
        <v>8.3701086483534581E-2</v>
      </c>
      <c r="D59" s="167">
        <f t="shared" si="20"/>
        <v>6.0129612419372536E-2</v>
      </c>
      <c r="E59" s="167">
        <f t="shared" si="20"/>
        <v>5.2225652009116663E-2</v>
      </c>
      <c r="F59" s="167">
        <f t="shared" si="20"/>
        <v>6.159609297374713E-2</v>
      </c>
      <c r="G59" s="167">
        <f t="shared" si="20"/>
        <v>7.0802275753401256E-2</v>
      </c>
      <c r="H59" s="167">
        <f t="shared" si="20"/>
        <v>7.9614600297822968E-2</v>
      </c>
      <c r="I59" s="167">
        <f t="shared" si="20"/>
        <v>7.9614600297822968E-2</v>
      </c>
      <c r="J59" s="167">
        <f>IF(J15=" "," ",1-J56-J58)</f>
        <v>7.9614600297822968E-2</v>
      </c>
      <c r="K59" s="167">
        <f>IF(K15=" "," ",1-K56-K58)</f>
        <v>7.9614600297822968E-2</v>
      </c>
      <c r="L59" s="167">
        <f>IF(L15=" "," ",1-L56-L58)</f>
        <v>7.9614600297822968E-2</v>
      </c>
      <c r="M59" s="167">
        <f t="shared" ref="M59:R59" si="21">IF(M15=" "," ",1-M56-M58)</f>
        <v>7.9614600297822968E-2</v>
      </c>
      <c r="N59" s="167">
        <f t="shared" si="21"/>
        <v>7.9614600297822968E-2</v>
      </c>
      <c r="O59" s="167">
        <f t="shared" si="21"/>
        <v>7.9614600297822968E-2</v>
      </c>
      <c r="P59" s="167">
        <f t="shared" si="21"/>
        <v>7.9614600297822968E-2</v>
      </c>
      <c r="Q59" s="167">
        <f t="shared" si="21"/>
        <v>7.9614600297822968E-2</v>
      </c>
      <c r="R59" s="167">
        <f t="shared" si="21"/>
        <v>7.9614600297822968E-2</v>
      </c>
      <c r="S59" s="167">
        <f>IF(S15=" "," ",1-S56-S58)</f>
        <v>0.43442889191806666</v>
      </c>
    </row>
    <row r="60" spans="1:40" hidden="1" x14ac:dyDescent="0.2">
      <c r="A60" s="168" t="s">
        <v>167</v>
      </c>
      <c r="B60" s="169"/>
      <c r="C60" s="169"/>
      <c r="D60" s="169"/>
      <c r="E60" s="169"/>
      <c r="F60" s="169"/>
      <c r="G60" s="169"/>
      <c r="H60" s="169"/>
      <c r="I60" s="169"/>
      <c r="J60" s="169"/>
      <c r="K60" s="169"/>
      <c r="L60" s="169"/>
      <c r="M60" s="169"/>
      <c r="N60" s="169"/>
      <c r="O60" s="169"/>
      <c r="P60" s="169"/>
      <c r="Q60" s="169"/>
      <c r="R60" s="169"/>
      <c r="S60" s="169"/>
    </row>
    <row r="61" spans="1:40" hidden="1" x14ac:dyDescent="0.2">
      <c r="A61" s="168" t="s">
        <v>168</v>
      </c>
      <c r="B61" s="169"/>
      <c r="C61" s="169"/>
      <c r="D61" s="169"/>
      <c r="E61" s="169"/>
      <c r="F61" s="169"/>
      <c r="G61" s="169"/>
      <c r="H61" s="169"/>
      <c r="I61" s="169"/>
      <c r="J61" s="169"/>
      <c r="K61" s="169"/>
      <c r="L61" s="169"/>
      <c r="M61" s="169"/>
      <c r="N61" s="169"/>
      <c r="O61" s="169"/>
      <c r="P61" s="169"/>
      <c r="Q61" s="169"/>
      <c r="R61" s="169"/>
      <c r="S61" s="169"/>
    </row>
    <row r="62" spans="1:40" hidden="1" x14ac:dyDescent="0.2">
      <c r="A62" s="168" t="s">
        <v>169</v>
      </c>
      <c r="B62" s="169"/>
      <c r="C62" s="169"/>
      <c r="D62" s="169"/>
      <c r="E62" s="169"/>
      <c r="F62" s="169"/>
      <c r="G62" s="169"/>
      <c r="H62" s="169"/>
      <c r="I62" s="169"/>
      <c r="J62" s="169"/>
      <c r="K62" s="169"/>
      <c r="L62" s="169"/>
      <c r="M62" s="169"/>
      <c r="N62" s="169"/>
      <c r="O62" s="169"/>
      <c r="P62" s="169"/>
      <c r="Q62" s="169"/>
      <c r="R62" s="169"/>
      <c r="S62" s="169"/>
    </row>
    <row r="63" spans="1:40" hidden="1" x14ac:dyDescent="0.2">
      <c r="A63" s="168" t="s">
        <v>170</v>
      </c>
      <c r="B63" s="169"/>
      <c r="C63" s="169"/>
      <c r="D63" s="169"/>
      <c r="E63" s="169"/>
      <c r="F63" s="169"/>
      <c r="G63" s="169"/>
      <c r="H63" s="169"/>
      <c r="I63" s="169"/>
      <c r="J63" s="169"/>
      <c r="K63" s="169"/>
      <c r="L63" s="169"/>
      <c r="M63" s="169"/>
      <c r="N63" s="169"/>
      <c r="O63" s="169"/>
      <c r="P63" s="169"/>
      <c r="Q63" s="169"/>
      <c r="R63" s="169"/>
      <c r="S63" s="169"/>
    </row>
    <row r="64" spans="1:40" hidden="1" x14ac:dyDescent="0.2">
      <c r="A64" s="168" t="s">
        <v>171</v>
      </c>
      <c r="B64" s="169"/>
      <c r="C64" s="169"/>
      <c r="D64" s="169"/>
      <c r="E64" s="169"/>
      <c r="F64" s="169"/>
      <c r="G64" s="169"/>
      <c r="H64" s="169"/>
      <c r="I64" s="169"/>
      <c r="J64" s="169"/>
      <c r="K64" s="169"/>
      <c r="L64" s="169"/>
      <c r="M64" s="169"/>
      <c r="N64" s="169"/>
      <c r="O64" s="169"/>
      <c r="P64" s="169"/>
      <c r="Q64" s="169"/>
      <c r="R64" s="169"/>
      <c r="S64" s="169"/>
    </row>
    <row r="65" spans="1:20" x14ac:dyDescent="0.2">
      <c r="A65" s="163" t="s">
        <v>172</v>
      </c>
      <c r="B65" s="170"/>
      <c r="C65" s="170"/>
      <c r="D65" s="170"/>
      <c r="E65" s="170"/>
      <c r="F65" s="170"/>
      <c r="G65" s="170"/>
      <c r="H65" s="170"/>
      <c r="I65" s="170"/>
      <c r="J65" s="170"/>
      <c r="K65" s="170"/>
      <c r="L65" s="170"/>
      <c r="M65" s="170"/>
      <c r="N65" s="170"/>
      <c r="O65" s="170"/>
      <c r="P65" s="170"/>
      <c r="Q65" s="170"/>
      <c r="R65" s="170"/>
      <c r="S65" s="170"/>
    </row>
    <row r="66" spans="1:20" hidden="1" x14ac:dyDescent="0.2">
      <c r="A66" s="163" t="s">
        <v>173</v>
      </c>
      <c r="B66" s="171"/>
      <c r="C66" s="171"/>
      <c r="D66" s="171"/>
      <c r="E66" s="171"/>
      <c r="F66" s="171"/>
      <c r="G66" s="171"/>
      <c r="H66" s="171"/>
      <c r="I66" s="171"/>
      <c r="J66" s="171"/>
      <c r="K66" s="171"/>
      <c r="L66" s="171"/>
      <c r="M66" s="172"/>
      <c r="N66" s="172"/>
      <c r="O66" s="172"/>
      <c r="P66" s="172"/>
      <c r="Q66" s="172"/>
      <c r="R66" s="172"/>
    </row>
    <row r="67" spans="1:20" hidden="1" x14ac:dyDescent="0.2">
      <c r="A67" s="173" t="s">
        <v>174</v>
      </c>
      <c r="B67" s="174">
        <v>4.4699999999999997E-2</v>
      </c>
      <c r="C67" s="175"/>
      <c r="D67" s="176"/>
      <c r="E67" s="176"/>
      <c r="F67" s="176"/>
      <c r="G67" s="176"/>
      <c r="H67" s="176"/>
      <c r="I67" s="176"/>
      <c r="J67" s="176"/>
      <c r="K67" s="176"/>
      <c r="L67" s="176"/>
      <c r="M67" s="172"/>
      <c r="N67" s="172"/>
      <c r="O67" s="172"/>
      <c r="P67" s="172"/>
      <c r="Q67" s="172"/>
      <c r="R67" s="172"/>
    </row>
    <row r="68" spans="1:20" hidden="1" x14ac:dyDescent="0.2">
      <c r="A68" s="173" t="s">
        <v>175</v>
      </c>
      <c r="B68" s="177">
        <v>8.0228400000000004</v>
      </c>
      <c r="C68" s="171">
        <f>+B68*(1+$B$67)</f>
        <v>8.3814609480000009</v>
      </c>
      <c r="D68" s="171">
        <f>+C68*(1+$B$67)</f>
        <v>8.7561122523756012</v>
      </c>
      <c r="E68" s="171">
        <f>+D68*(1+$B$67)</f>
        <v>9.1475104700567904</v>
      </c>
      <c r="F68" s="171">
        <f>+E68*(1+$B$67)</f>
        <v>9.5564041880683295</v>
      </c>
      <c r="G68" s="171"/>
      <c r="H68" s="171"/>
      <c r="I68" s="171"/>
      <c r="J68" s="171"/>
      <c r="K68" s="171"/>
      <c r="L68" s="171">
        <f>+F68*(1+$B$67)</f>
        <v>9.983575455274984</v>
      </c>
      <c r="M68" s="172"/>
      <c r="N68" s="172"/>
      <c r="O68" s="172"/>
      <c r="P68" s="172"/>
      <c r="Q68" s="172"/>
      <c r="R68" s="172"/>
    </row>
    <row r="69" spans="1:20" hidden="1" x14ac:dyDescent="0.2">
      <c r="A69" s="163" t="s">
        <v>176</v>
      </c>
      <c r="B69" s="178">
        <v>1</v>
      </c>
      <c r="C69" s="179">
        <f t="shared" ref="C69:F70" si="22">+B69</f>
        <v>1</v>
      </c>
      <c r="D69" s="179">
        <f t="shared" si="22"/>
        <v>1</v>
      </c>
      <c r="E69" s="179">
        <f t="shared" si="22"/>
        <v>1</v>
      </c>
      <c r="F69" s="179">
        <f t="shared" si="22"/>
        <v>1</v>
      </c>
      <c r="G69" s="179"/>
      <c r="H69" s="179"/>
      <c r="I69" s="179"/>
      <c r="J69" s="179"/>
      <c r="K69" s="179"/>
      <c r="L69" s="179">
        <f>+F69</f>
        <v>1</v>
      </c>
      <c r="M69" s="180"/>
      <c r="N69" s="180"/>
      <c r="O69" s="180"/>
      <c r="P69" s="180"/>
      <c r="Q69" s="180"/>
      <c r="R69" s="180"/>
    </row>
    <row r="70" spans="1:20" hidden="1" x14ac:dyDescent="0.2">
      <c r="A70" s="163" t="s">
        <v>177</v>
      </c>
      <c r="B70" s="181">
        <v>0</v>
      </c>
      <c r="C70" s="182">
        <f t="shared" si="22"/>
        <v>0</v>
      </c>
      <c r="D70" s="182">
        <f t="shared" si="22"/>
        <v>0</v>
      </c>
      <c r="E70" s="182">
        <f t="shared" si="22"/>
        <v>0</v>
      </c>
      <c r="F70" s="182">
        <f t="shared" si="22"/>
        <v>0</v>
      </c>
      <c r="G70" s="182"/>
      <c r="H70" s="182"/>
      <c r="I70" s="182"/>
      <c r="J70" s="182"/>
      <c r="K70" s="182"/>
      <c r="L70" s="182">
        <f>+F70</f>
        <v>0</v>
      </c>
      <c r="M70" s="180"/>
      <c r="N70" s="180"/>
      <c r="O70" s="180"/>
      <c r="P70" s="180"/>
      <c r="Q70" s="180"/>
      <c r="R70" s="180"/>
    </row>
    <row r="71" spans="1:20" hidden="1" x14ac:dyDescent="0.2">
      <c r="A71" s="163" t="s">
        <v>178</v>
      </c>
      <c r="B71" s="183" t="s">
        <v>131</v>
      </c>
      <c r="C71" s="183" t="s">
        <v>131</v>
      </c>
      <c r="D71" s="183" t="s">
        <v>131</v>
      </c>
      <c r="E71" s="183" t="s">
        <v>131</v>
      </c>
      <c r="F71" s="183" t="s">
        <v>131</v>
      </c>
      <c r="G71" s="183"/>
      <c r="H71" s="183"/>
      <c r="I71" s="183"/>
      <c r="J71" s="183"/>
      <c r="K71" s="183"/>
      <c r="L71" s="183" t="s">
        <v>131</v>
      </c>
      <c r="M71" s="184"/>
      <c r="N71" s="184"/>
      <c r="O71" s="184"/>
      <c r="P71" s="184"/>
      <c r="Q71" s="184"/>
      <c r="R71" s="184"/>
    </row>
    <row r="72" spans="1:20" hidden="1" x14ac:dyDescent="0.2">
      <c r="A72" s="185"/>
      <c r="B72" s="184"/>
      <c r="C72" s="184"/>
      <c r="D72" s="184"/>
      <c r="E72" s="184"/>
      <c r="F72" s="184"/>
      <c r="G72" s="184"/>
      <c r="H72" s="184"/>
      <c r="I72" s="184"/>
      <c r="J72" s="184"/>
      <c r="K72" s="184"/>
      <c r="L72" s="184"/>
      <c r="M72" s="184"/>
      <c r="N72" s="184"/>
      <c r="O72" s="184"/>
      <c r="P72" s="184"/>
      <c r="Q72" s="184"/>
      <c r="R72" s="184"/>
    </row>
    <row r="73" spans="1:20" hidden="1" x14ac:dyDescent="0.2">
      <c r="A73" s="186" t="s">
        <v>179</v>
      </c>
      <c r="B73" s="184"/>
      <c r="C73" s="184"/>
      <c r="D73" s="184"/>
      <c r="E73" s="184"/>
      <c r="F73" s="184"/>
      <c r="G73" s="184"/>
      <c r="H73" s="184"/>
      <c r="I73" s="184"/>
      <c r="J73" s="184"/>
      <c r="K73" s="184"/>
      <c r="L73" s="184"/>
      <c r="M73" s="184"/>
      <c r="N73" s="184"/>
      <c r="O73" s="184"/>
      <c r="P73" s="184"/>
      <c r="Q73" s="184"/>
      <c r="R73" s="184"/>
    </row>
    <row r="74" spans="1:20" hidden="1" x14ac:dyDescent="0.2">
      <c r="A74" s="185"/>
      <c r="B74" s="73"/>
      <c r="C74" s="187"/>
      <c r="D74" s="187"/>
      <c r="E74" s="184"/>
      <c r="F74" s="184"/>
      <c r="G74" s="184"/>
      <c r="H74" s="184"/>
      <c r="I74" s="184"/>
      <c r="J74" s="184"/>
      <c r="K74" s="184"/>
      <c r="L74" s="184"/>
      <c r="M74" s="184"/>
      <c r="N74" s="184"/>
      <c r="O74" s="184"/>
      <c r="P74" s="184"/>
      <c r="Q74" s="184"/>
      <c r="R74" s="184"/>
    </row>
    <row r="75" spans="1:20" hidden="1" x14ac:dyDescent="0.2">
      <c r="A75" s="188" t="s">
        <v>180</v>
      </c>
      <c r="B75" s="189"/>
      <c r="C75" s="73"/>
      <c r="D75" s="73"/>
      <c r="E75" s="73"/>
      <c r="F75" s="190"/>
      <c r="G75" s="190"/>
      <c r="H75" s="190"/>
      <c r="I75" s="190"/>
      <c r="J75" s="190"/>
      <c r="K75" s="190"/>
      <c r="L75" s="189"/>
      <c r="M75" s="189"/>
      <c r="N75" s="189"/>
      <c r="O75" s="189"/>
      <c r="P75" s="189"/>
      <c r="Q75" s="189"/>
      <c r="R75" s="189"/>
    </row>
    <row r="76" spans="1:20" ht="16" hidden="1" thickBot="1" x14ac:dyDescent="0.25">
      <c r="A76" s="191" t="s">
        <v>20</v>
      </c>
      <c r="B76" s="192" t="str">
        <f>+B12</f>
        <v>Año Base**</v>
      </c>
      <c r="C76" s="192">
        <f>+C12</f>
        <v>2021</v>
      </c>
      <c r="D76" s="192">
        <f>+D12</f>
        <v>2022</v>
      </c>
      <c r="E76" s="192">
        <f>+E12</f>
        <v>2023</v>
      </c>
      <c r="F76" s="192">
        <f>+F12</f>
        <v>2024</v>
      </c>
      <c r="G76" s="192"/>
      <c r="H76" s="192"/>
      <c r="I76" s="192"/>
      <c r="J76" s="192"/>
      <c r="K76" s="192"/>
      <c r="L76" s="192">
        <f>+L12</f>
        <v>2030</v>
      </c>
      <c r="M76" s="192"/>
      <c r="N76" s="192"/>
      <c r="O76" s="192"/>
      <c r="P76" s="192"/>
      <c r="Q76" s="192"/>
      <c r="R76" s="192"/>
      <c r="S76" s="193" t="s">
        <v>181</v>
      </c>
    </row>
    <row r="77" spans="1:20" hidden="1" x14ac:dyDescent="0.2">
      <c r="A77" s="194" t="s">
        <v>182</v>
      </c>
      <c r="B77" s="195"/>
      <c r="C77" s="196"/>
      <c r="D77" s="196"/>
      <c r="E77" s="196"/>
      <c r="F77" s="196"/>
      <c r="G77" s="196"/>
      <c r="H77" s="196"/>
      <c r="I77" s="196"/>
      <c r="J77" s="196"/>
      <c r="K77" s="196"/>
      <c r="L77" s="196"/>
      <c r="M77" s="196"/>
      <c r="N77" s="196"/>
      <c r="O77" s="196"/>
      <c r="P77" s="196"/>
      <c r="Q77" s="196"/>
      <c r="R77" s="196"/>
      <c r="S77" s="197"/>
      <c r="T77" s="469"/>
    </row>
    <row r="78" spans="1:20" hidden="1" x14ac:dyDescent="0.2">
      <c r="A78" s="147" t="s">
        <v>183</v>
      </c>
      <c r="B78" s="198"/>
      <c r="C78" s="198"/>
      <c r="D78" s="198"/>
      <c r="E78" s="198"/>
      <c r="F78" s="198"/>
      <c r="G78" s="198"/>
      <c r="H78" s="198"/>
      <c r="I78" s="198"/>
      <c r="J78" s="198"/>
      <c r="K78" s="198"/>
      <c r="L78" s="198"/>
      <c r="M78" s="198"/>
      <c r="N78" s="198"/>
      <c r="O78" s="198"/>
      <c r="P78" s="198"/>
      <c r="Q78" s="198"/>
      <c r="R78" s="198"/>
      <c r="S78" s="199" t="s">
        <v>131</v>
      </c>
      <c r="T78" s="469"/>
    </row>
    <row r="79" spans="1:20" hidden="1" x14ac:dyDescent="0.2">
      <c r="A79" s="147" t="s">
        <v>184</v>
      </c>
      <c r="B79" s="200"/>
      <c r="C79" s="200"/>
      <c r="D79" s="200"/>
      <c r="E79" s="200"/>
      <c r="F79" s="200"/>
      <c r="G79" s="200"/>
      <c r="H79" s="200"/>
      <c r="I79" s="200"/>
      <c r="J79" s="200"/>
      <c r="K79" s="200"/>
      <c r="L79" s="200"/>
      <c r="M79" s="200"/>
      <c r="N79" s="200"/>
      <c r="O79" s="200"/>
      <c r="P79" s="200"/>
      <c r="Q79" s="200"/>
      <c r="R79" s="200"/>
      <c r="S79" s="199" t="s">
        <v>131</v>
      </c>
      <c r="T79" s="469"/>
    </row>
    <row r="80" spans="1:20" hidden="1" x14ac:dyDescent="0.2">
      <c r="A80" s="147" t="s">
        <v>162</v>
      </c>
      <c r="B80" s="200"/>
      <c r="C80" s="200"/>
      <c r="D80" s="200"/>
      <c r="E80" s="200"/>
      <c r="F80" s="200"/>
      <c r="G80" s="200"/>
      <c r="H80" s="200"/>
      <c r="I80" s="200"/>
      <c r="J80" s="200"/>
      <c r="K80" s="200"/>
      <c r="L80" s="200"/>
      <c r="M80" s="200"/>
      <c r="N80" s="200"/>
      <c r="O80" s="200"/>
      <c r="P80" s="200"/>
      <c r="Q80" s="200"/>
      <c r="R80" s="200"/>
      <c r="S80" s="199"/>
      <c r="T80" s="469"/>
    </row>
    <row r="81" spans="1:20" hidden="1" x14ac:dyDescent="0.2">
      <c r="A81" s="147" t="s">
        <v>185</v>
      </c>
      <c r="B81" s="200"/>
      <c r="C81" s="200"/>
      <c r="D81" s="200"/>
      <c r="E81" s="200"/>
      <c r="F81" s="200"/>
      <c r="G81" s="200"/>
      <c r="H81" s="200"/>
      <c r="I81" s="200"/>
      <c r="J81" s="200"/>
      <c r="K81" s="200"/>
      <c r="L81" s="200"/>
      <c r="M81" s="200"/>
      <c r="N81" s="200"/>
      <c r="O81" s="200"/>
      <c r="P81" s="200"/>
      <c r="Q81" s="200"/>
      <c r="R81" s="200"/>
      <c r="S81" s="199" t="s">
        <v>131</v>
      </c>
      <c r="T81" s="469"/>
    </row>
    <row r="82" spans="1:20" hidden="1" x14ac:dyDescent="0.2">
      <c r="A82" s="147" t="s">
        <v>161</v>
      </c>
      <c r="B82" s="200"/>
      <c r="C82" s="200"/>
      <c r="D82" s="200"/>
      <c r="E82" s="200"/>
      <c r="F82" s="200"/>
      <c r="G82" s="200"/>
      <c r="H82" s="200"/>
      <c r="I82" s="200"/>
      <c r="J82" s="200"/>
      <c r="K82" s="200"/>
      <c r="L82" s="200"/>
      <c r="M82" s="200"/>
      <c r="N82" s="200"/>
      <c r="O82" s="200"/>
      <c r="P82" s="200"/>
      <c r="Q82" s="200"/>
      <c r="R82" s="200"/>
      <c r="S82" s="200"/>
      <c r="T82" s="469"/>
    </row>
    <row r="83" spans="1:20" hidden="1" x14ac:dyDescent="0.2">
      <c r="A83" s="146"/>
      <c r="B83" s="201"/>
      <c r="C83" s="202"/>
      <c r="D83" s="201"/>
      <c r="E83" s="203"/>
      <c r="F83" s="204"/>
      <c r="G83" s="204"/>
      <c r="H83" s="204"/>
      <c r="I83" s="204"/>
      <c r="J83" s="204"/>
      <c r="K83" s="204"/>
      <c r="L83" s="203"/>
      <c r="M83" s="203"/>
      <c r="N83" s="203"/>
      <c r="O83" s="203"/>
      <c r="P83" s="203"/>
      <c r="Q83" s="203"/>
      <c r="R83" s="203"/>
      <c r="S83" s="201"/>
    </row>
    <row r="84" spans="1:20" hidden="1" x14ac:dyDescent="0.2">
      <c r="A84" s="188" t="s">
        <v>180</v>
      </c>
      <c r="B84" s="189"/>
      <c r="C84" s="189"/>
      <c r="D84" s="189"/>
      <c r="E84" s="189"/>
      <c r="F84" s="189"/>
      <c r="G84" s="189"/>
      <c r="H84" s="189"/>
      <c r="I84" s="189"/>
      <c r="J84" s="189"/>
      <c r="K84" s="189"/>
      <c r="L84" s="189"/>
      <c r="M84" s="189"/>
      <c r="N84" s="189"/>
      <c r="O84" s="189"/>
      <c r="P84" s="189"/>
      <c r="Q84" s="189"/>
      <c r="R84" s="189"/>
    </row>
    <row r="85" spans="1:20" ht="16" hidden="1" thickBot="1" x14ac:dyDescent="0.25">
      <c r="A85" s="191" t="s">
        <v>20</v>
      </c>
      <c r="B85" s="192" t="str">
        <f>+B76</f>
        <v>Año Base**</v>
      </c>
      <c r="C85" s="192">
        <f>+C76</f>
        <v>2021</v>
      </c>
      <c r="D85" s="192">
        <f>+D76</f>
        <v>2022</v>
      </c>
      <c r="E85" s="192">
        <f>+E76</f>
        <v>2023</v>
      </c>
      <c r="F85" s="192">
        <f>+F76</f>
        <v>2024</v>
      </c>
      <c r="G85" s="192"/>
      <c r="H85" s="192"/>
      <c r="I85" s="192"/>
      <c r="J85" s="192"/>
      <c r="K85" s="192"/>
      <c r="L85" s="192">
        <f>+L76</f>
        <v>2030</v>
      </c>
      <c r="M85" s="192"/>
      <c r="N85" s="192"/>
      <c r="O85" s="192"/>
      <c r="P85" s="192"/>
      <c r="Q85" s="192"/>
      <c r="R85" s="192"/>
      <c r="S85" s="193" t="s">
        <v>181</v>
      </c>
    </row>
    <row r="86" spans="1:20" hidden="1" x14ac:dyDescent="0.2">
      <c r="A86" s="194" t="s">
        <v>182</v>
      </c>
      <c r="B86" s="195"/>
      <c r="C86" s="196"/>
      <c r="D86" s="196"/>
      <c r="E86" s="196"/>
      <c r="F86" s="196"/>
      <c r="G86" s="196"/>
      <c r="H86" s="196"/>
      <c r="I86" s="196"/>
      <c r="J86" s="196"/>
      <c r="K86" s="196"/>
      <c r="L86" s="196"/>
      <c r="M86" s="196"/>
      <c r="N86" s="196"/>
      <c r="O86" s="196"/>
      <c r="P86" s="196"/>
      <c r="Q86" s="196"/>
      <c r="R86" s="196"/>
      <c r="S86" s="197"/>
      <c r="T86" s="469"/>
    </row>
    <row r="87" spans="1:20" hidden="1" x14ac:dyDescent="0.2">
      <c r="A87" s="147" t="s">
        <v>183</v>
      </c>
      <c r="B87" s="198"/>
      <c r="C87" s="198"/>
      <c r="D87" s="198"/>
      <c r="E87" s="198"/>
      <c r="F87" s="198"/>
      <c r="G87" s="198"/>
      <c r="H87" s="198"/>
      <c r="I87" s="198"/>
      <c r="J87" s="198"/>
      <c r="K87" s="198"/>
      <c r="L87" s="198"/>
      <c r="M87" s="198"/>
      <c r="N87" s="198"/>
      <c r="O87" s="198"/>
      <c r="P87" s="198"/>
      <c r="Q87" s="198"/>
      <c r="R87" s="198"/>
      <c r="S87" s="199" t="s">
        <v>131</v>
      </c>
      <c r="T87" s="469"/>
    </row>
    <row r="88" spans="1:20" hidden="1" x14ac:dyDescent="0.2">
      <c r="A88" s="147" t="s">
        <v>184</v>
      </c>
      <c r="B88" s="200"/>
      <c r="C88" s="200"/>
      <c r="D88" s="200"/>
      <c r="E88" s="200"/>
      <c r="F88" s="200"/>
      <c r="G88" s="200"/>
      <c r="H88" s="200"/>
      <c r="I88" s="200"/>
      <c r="J88" s="200"/>
      <c r="K88" s="200"/>
      <c r="L88" s="200"/>
      <c r="M88" s="200"/>
      <c r="N88" s="200"/>
      <c r="O88" s="200"/>
      <c r="P88" s="200"/>
      <c r="Q88" s="200"/>
      <c r="R88" s="200"/>
      <c r="S88" s="199" t="s">
        <v>131</v>
      </c>
      <c r="T88" s="469"/>
    </row>
    <row r="89" spans="1:20" hidden="1" x14ac:dyDescent="0.2">
      <c r="A89" s="147" t="s">
        <v>162</v>
      </c>
      <c r="B89" s="200"/>
      <c r="C89" s="200"/>
      <c r="D89" s="200"/>
      <c r="E89" s="200"/>
      <c r="F89" s="200"/>
      <c r="G89" s="200"/>
      <c r="H89" s="200"/>
      <c r="I89" s="200"/>
      <c r="J89" s="200"/>
      <c r="K89" s="200"/>
      <c r="L89" s="200"/>
      <c r="M89" s="200"/>
      <c r="N89" s="200"/>
      <c r="O89" s="200"/>
      <c r="P89" s="200"/>
      <c r="Q89" s="200"/>
      <c r="R89" s="200"/>
      <c r="S89" s="199"/>
      <c r="T89" s="469"/>
    </row>
    <row r="90" spans="1:20" hidden="1" x14ac:dyDescent="0.2">
      <c r="A90" s="147" t="s">
        <v>185</v>
      </c>
      <c r="B90" s="200"/>
      <c r="C90" s="200"/>
      <c r="D90" s="200"/>
      <c r="E90" s="200"/>
      <c r="F90" s="200"/>
      <c r="G90" s="200"/>
      <c r="H90" s="200"/>
      <c r="I90" s="200"/>
      <c r="J90" s="200"/>
      <c r="K90" s="200"/>
      <c r="L90" s="200"/>
      <c r="M90" s="200"/>
      <c r="N90" s="200"/>
      <c r="O90" s="200"/>
      <c r="P90" s="200"/>
      <c r="Q90" s="200"/>
      <c r="R90" s="200"/>
      <c r="S90" s="199" t="s">
        <v>131</v>
      </c>
      <c r="T90" s="469"/>
    </row>
    <row r="91" spans="1:20" hidden="1" x14ac:dyDescent="0.2">
      <c r="A91" s="147" t="s">
        <v>161</v>
      </c>
      <c r="B91" s="200"/>
      <c r="C91" s="200"/>
      <c r="D91" s="200"/>
      <c r="E91" s="200"/>
      <c r="F91" s="200"/>
      <c r="G91" s="200"/>
      <c r="H91" s="200"/>
      <c r="I91" s="200"/>
      <c r="J91" s="200"/>
      <c r="K91" s="200"/>
      <c r="L91" s="200"/>
      <c r="M91" s="200"/>
      <c r="N91" s="200"/>
      <c r="O91" s="200"/>
      <c r="P91" s="200"/>
      <c r="Q91" s="200"/>
      <c r="R91" s="200"/>
      <c r="S91" s="200"/>
      <c r="T91" s="469"/>
    </row>
    <row r="92" spans="1:20" hidden="1" x14ac:dyDescent="0.2">
      <c r="A92" s="201"/>
      <c r="B92" s="201"/>
      <c r="C92" s="202"/>
      <c r="D92" s="201"/>
      <c r="E92" s="203"/>
      <c r="F92" s="204"/>
      <c r="G92" s="204"/>
      <c r="H92" s="204"/>
      <c r="I92" s="204"/>
      <c r="J92" s="204"/>
      <c r="K92" s="204"/>
      <c r="L92" s="203"/>
      <c r="M92" s="203"/>
      <c r="N92" s="203"/>
      <c r="O92" s="203"/>
      <c r="P92" s="203"/>
      <c r="Q92" s="203"/>
      <c r="R92" s="203"/>
      <c r="S92" s="201"/>
    </row>
    <row r="93" spans="1:20" hidden="1" x14ac:dyDescent="0.2">
      <c r="A93" s="188" t="s">
        <v>180</v>
      </c>
      <c r="B93" s="189"/>
      <c r="C93" s="189"/>
      <c r="D93" s="189"/>
      <c r="E93" s="189"/>
      <c r="F93" s="189"/>
      <c r="G93" s="189"/>
      <c r="H93" s="189"/>
      <c r="I93" s="189"/>
      <c r="J93" s="189"/>
      <c r="K93" s="189"/>
      <c r="L93" s="189"/>
      <c r="M93" s="189"/>
      <c r="N93" s="189"/>
      <c r="O93" s="189"/>
      <c r="P93" s="189"/>
      <c r="Q93" s="189"/>
      <c r="R93" s="189"/>
    </row>
    <row r="94" spans="1:20" ht="16" hidden="1" thickBot="1" x14ac:dyDescent="0.25">
      <c r="A94" s="191" t="s">
        <v>20</v>
      </c>
      <c r="B94" s="192" t="str">
        <f>+B85</f>
        <v>Año Base**</v>
      </c>
      <c r="C94" s="192">
        <f>+C85</f>
        <v>2021</v>
      </c>
      <c r="D94" s="192">
        <f>+D85</f>
        <v>2022</v>
      </c>
      <c r="E94" s="192">
        <f>+E85</f>
        <v>2023</v>
      </c>
      <c r="F94" s="192">
        <f>+F85</f>
        <v>2024</v>
      </c>
      <c r="G94" s="192"/>
      <c r="H94" s="192"/>
      <c r="I94" s="192"/>
      <c r="J94" s="192"/>
      <c r="K94" s="192"/>
      <c r="L94" s="192">
        <f>+L85</f>
        <v>2030</v>
      </c>
      <c r="M94" s="192"/>
      <c r="N94" s="192"/>
      <c r="O94" s="192"/>
      <c r="P94" s="192"/>
      <c r="Q94" s="192"/>
      <c r="R94" s="192"/>
      <c r="S94" s="193" t="s">
        <v>181</v>
      </c>
    </row>
    <row r="95" spans="1:20" hidden="1" x14ac:dyDescent="0.2">
      <c r="A95" s="194" t="s">
        <v>182</v>
      </c>
      <c r="B95" s="195"/>
      <c r="C95" s="196"/>
      <c r="D95" s="196"/>
      <c r="E95" s="196"/>
      <c r="F95" s="196"/>
      <c r="G95" s="196"/>
      <c r="H95" s="196"/>
      <c r="I95" s="196"/>
      <c r="J95" s="196"/>
      <c r="K95" s="196"/>
      <c r="L95" s="196"/>
      <c r="M95" s="196"/>
      <c r="N95" s="196"/>
      <c r="O95" s="196"/>
      <c r="P95" s="196"/>
      <c r="Q95" s="196"/>
      <c r="R95" s="196"/>
      <c r="S95" s="197"/>
      <c r="T95" s="469"/>
    </row>
    <row r="96" spans="1:20" hidden="1" x14ac:dyDescent="0.2">
      <c r="A96" s="147" t="s">
        <v>183</v>
      </c>
      <c r="B96" s="198"/>
      <c r="C96" s="198"/>
      <c r="D96" s="198"/>
      <c r="E96" s="198"/>
      <c r="F96" s="198"/>
      <c r="G96" s="198"/>
      <c r="H96" s="198"/>
      <c r="I96" s="198"/>
      <c r="J96" s="198"/>
      <c r="K96" s="198"/>
      <c r="L96" s="198"/>
      <c r="M96" s="198"/>
      <c r="N96" s="198"/>
      <c r="O96" s="198"/>
      <c r="P96" s="198"/>
      <c r="Q96" s="198"/>
      <c r="R96" s="198"/>
      <c r="S96" s="199" t="s">
        <v>131</v>
      </c>
      <c r="T96" s="469"/>
    </row>
    <row r="97" spans="1:20" hidden="1" x14ac:dyDescent="0.2">
      <c r="A97" s="147" t="s">
        <v>184</v>
      </c>
      <c r="B97" s="200"/>
      <c r="C97" s="200"/>
      <c r="D97" s="200"/>
      <c r="E97" s="200"/>
      <c r="F97" s="200"/>
      <c r="G97" s="200"/>
      <c r="H97" s="200"/>
      <c r="I97" s="200"/>
      <c r="J97" s="200"/>
      <c r="K97" s="200"/>
      <c r="L97" s="200"/>
      <c r="M97" s="200"/>
      <c r="N97" s="200"/>
      <c r="O97" s="200"/>
      <c r="P97" s="200"/>
      <c r="Q97" s="200"/>
      <c r="R97" s="200"/>
      <c r="S97" s="199" t="s">
        <v>131</v>
      </c>
      <c r="T97" s="469"/>
    </row>
    <row r="98" spans="1:20" hidden="1" x14ac:dyDescent="0.2">
      <c r="A98" s="147" t="s">
        <v>162</v>
      </c>
      <c r="B98" s="200"/>
      <c r="C98" s="200"/>
      <c r="D98" s="200"/>
      <c r="E98" s="200"/>
      <c r="F98" s="200"/>
      <c r="G98" s="200"/>
      <c r="H98" s="200"/>
      <c r="I98" s="200"/>
      <c r="J98" s="200"/>
      <c r="K98" s="200"/>
      <c r="L98" s="200"/>
      <c r="M98" s="200"/>
      <c r="N98" s="200"/>
      <c r="O98" s="200"/>
      <c r="P98" s="200"/>
      <c r="Q98" s="200"/>
      <c r="R98" s="200"/>
      <c r="S98" s="199"/>
      <c r="T98" s="469"/>
    </row>
    <row r="99" spans="1:20" hidden="1" x14ac:dyDescent="0.2">
      <c r="A99" s="147" t="s">
        <v>185</v>
      </c>
      <c r="B99" s="200"/>
      <c r="C99" s="200"/>
      <c r="D99" s="200"/>
      <c r="E99" s="200"/>
      <c r="F99" s="200"/>
      <c r="G99" s="200"/>
      <c r="H99" s="200"/>
      <c r="I99" s="200"/>
      <c r="J99" s="200"/>
      <c r="K99" s="200"/>
      <c r="L99" s="200"/>
      <c r="M99" s="200"/>
      <c r="N99" s="200"/>
      <c r="O99" s="200"/>
      <c r="P99" s="200"/>
      <c r="Q99" s="200"/>
      <c r="R99" s="200"/>
      <c r="S99" s="199" t="s">
        <v>131</v>
      </c>
      <c r="T99" s="469"/>
    </row>
    <row r="100" spans="1:20" hidden="1" x14ac:dyDescent="0.2">
      <c r="A100" s="147" t="s">
        <v>161</v>
      </c>
      <c r="B100" s="200"/>
      <c r="C100" s="200"/>
      <c r="D100" s="200"/>
      <c r="E100" s="200"/>
      <c r="F100" s="200"/>
      <c r="G100" s="200"/>
      <c r="H100" s="200"/>
      <c r="I100" s="200"/>
      <c r="J100" s="200"/>
      <c r="K100" s="200"/>
      <c r="L100" s="200"/>
      <c r="M100" s="200"/>
      <c r="N100" s="200"/>
      <c r="O100" s="200"/>
      <c r="P100" s="200"/>
      <c r="Q100" s="200"/>
      <c r="R100" s="200"/>
      <c r="S100" s="200"/>
      <c r="T100" s="469"/>
    </row>
    <row r="101" spans="1:20" hidden="1" x14ac:dyDescent="0.2">
      <c r="A101" s="201"/>
      <c r="B101" s="201"/>
      <c r="C101" s="202"/>
      <c r="D101" s="201"/>
      <c r="E101" s="203"/>
      <c r="F101" s="204"/>
      <c r="G101" s="204"/>
      <c r="H101" s="204"/>
      <c r="I101" s="204"/>
      <c r="J101" s="204"/>
      <c r="K101" s="204"/>
      <c r="L101" s="203"/>
      <c r="M101" s="203"/>
      <c r="N101" s="203"/>
      <c r="O101" s="203"/>
      <c r="P101" s="203"/>
      <c r="Q101" s="203"/>
      <c r="R101" s="203"/>
      <c r="S101" s="201"/>
    </row>
    <row r="102" spans="1:20" hidden="1" x14ac:dyDescent="0.2">
      <c r="A102" s="146"/>
      <c r="B102" s="201"/>
      <c r="C102" s="202"/>
      <c r="D102" s="201"/>
      <c r="E102" s="203"/>
      <c r="F102" s="204"/>
      <c r="G102" s="204"/>
      <c r="H102" s="204"/>
      <c r="I102" s="204"/>
      <c r="J102" s="204"/>
      <c r="K102" s="204"/>
      <c r="L102" s="203"/>
      <c r="M102" s="203"/>
      <c r="N102" s="203"/>
      <c r="O102" s="203"/>
      <c r="P102" s="203"/>
      <c r="Q102" s="203"/>
      <c r="R102" s="203"/>
      <c r="S102" s="201"/>
    </row>
    <row r="103" spans="1:20" hidden="1" x14ac:dyDescent="0.2">
      <c r="A103" s="201"/>
      <c r="B103" s="201"/>
      <c r="C103" s="202"/>
      <c r="D103" s="201"/>
      <c r="E103" s="203"/>
      <c r="F103" s="204"/>
      <c r="G103" s="204"/>
      <c r="H103" s="204"/>
      <c r="I103" s="204"/>
      <c r="J103" s="204"/>
      <c r="K103" s="204"/>
      <c r="L103" s="203"/>
      <c r="M103" s="203"/>
      <c r="N103" s="203"/>
      <c r="O103" s="203"/>
      <c r="P103" s="203"/>
      <c r="Q103" s="203"/>
      <c r="R103" s="203"/>
      <c r="S103" s="201"/>
      <c r="T103" s="470"/>
    </row>
    <row r="104" spans="1:20" ht="22" hidden="1" x14ac:dyDescent="0.25">
      <c r="A104" s="205" t="s">
        <v>186</v>
      </c>
      <c r="B104" s="206"/>
      <c r="C104" s="202"/>
      <c r="D104" s="201"/>
      <c r="E104" s="203"/>
      <c r="F104" s="204"/>
      <c r="G104" s="204"/>
      <c r="H104" s="204"/>
      <c r="I104" s="204"/>
      <c r="J104" s="204"/>
      <c r="K104" s="204"/>
      <c r="L104" s="203"/>
      <c r="M104" s="203"/>
      <c r="N104" s="203"/>
      <c r="O104" s="203"/>
      <c r="P104" s="203"/>
      <c r="Q104" s="203"/>
      <c r="R104" s="203"/>
      <c r="S104" s="201"/>
      <c r="T104" s="470"/>
    </row>
    <row r="105" spans="1:20" ht="14.25" hidden="1" customHeight="1" x14ac:dyDescent="0.2">
      <c r="A105" s="1035" t="s">
        <v>187</v>
      </c>
      <c r="B105" s="1035"/>
      <c r="C105" s="1035"/>
      <c r="D105" s="1035"/>
      <c r="E105" s="1035"/>
      <c r="F105" s="1035"/>
      <c r="G105" s="1035"/>
      <c r="H105" s="1035"/>
      <c r="I105" s="1035"/>
      <c r="J105" s="1035"/>
      <c r="K105" s="1035"/>
      <c r="L105" s="1035"/>
      <c r="M105" s="1035"/>
      <c r="N105" s="1035"/>
      <c r="O105" s="1035"/>
      <c r="P105" s="1035"/>
      <c r="Q105" s="1035"/>
      <c r="R105" s="1035"/>
      <c r="S105" s="1035"/>
      <c r="T105" s="470"/>
    </row>
    <row r="106" spans="1:20" hidden="1" x14ac:dyDescent="0.2">
      <c r="A106" s="1035"/>
      <c r="B106" s="1035"/>
      <c r="C106" s="1035"/>
      <c r="D106" s="1035"/>
      <c r="E106" s="1035"/>
      <c r="F106" s="1035"/>
      <c r="G106" s="1035"/>
      <c r="H106" s="1035"/>
      <c r="I106" s="1035"/>
      <c r="J106" s="1035"/>
      <c r="K106" s="1035"/>
      <c r="L106" s="1035"/>
      <c r="M106" s="1035"/>
      <c r="N106" s="1035"/>
      <c r="O106" s="1035"/>
      <c r="P106" s="1035"/>
      <c r="Q106" s="1035"/>
      <c r="R106" s="1035"/>
      <c r="S106" s="1035"/>
      <c r="T106" s="470"/>
    </row>
    <row r="107" spans="1:20" hidden="1" x14ac:dyDescent="0.2">
      <c r="A107" s="1035"/>
      <c r="B107" s="1035"/>
      <c r="C107" s="1035"/>
      <c r="D107" s="1035"/>
      <c r="E107" s="1035"/>
      <c r="F107" s="1035"/>
      <c r="G107" s="1035"/>
      <c r="H107" s="1035"/>
      <c r="I107" s="1035"/>
      <c r="J107" s="1035"/>
      <c r="K107" s="1035"/>
      <c r="L107" s="1035"/>
      <c r="M107" s="1035"/>
      <c r="N107" s="1035"/>
      <c r="O107" s="1035"/>
      <c r="P107" s="1035"/>
      <c r="Q107" s="1035"/>
      <c r="R107" s="1035"/>
      <c r="S107" s="1035"/>
      <c r="T107" s="470"/>
    </row>
    <row r="108" spans="1:20" ht="14.25" hidden="1" customHeight="1" x14ac:dyDescent="0.2">
      <c r="A108" s="1035" t="s">
        <v>188</v>
      </c>
      <c r="B108" s="1035"/>
      <c r="C108" s="1035"/>
      <c r="D108" s="1035"/>
      <c r="E108" s="1035"/>
      <c r="F108" s="1035"/>
      <c r="G108" s="1035"/>
      <c r="H108" s="1035"/>
      <c r="I108" s="1035"/>
      <c r="J108" s="1035"/>
      <c r="K108" s="1035"/>
      <c r="L108" s="1035"/>
      <c r="M108" s="1035"/>
      <c r="N108" s="1035"/>
      <c r="O108" s="1035"/>
      <c r="P108" s="1035"/>
      <c r="Q108" s="1035"/>
      <c r="R108" s="1035"/>
      <c r="S108" s="1035"/>
      <c r="T108" s="470"/>
    </row>
    <row r="109" spans="1:20" hidden="1" x14ac:dyDescent="0.2">
      <c r="A109" s="1035"/>
      <c r="B109" s="1035"/>
      <c r="C109" s="1035"/>
      <c r="D109" s="1035"/>
      <c r="E109" s="1035"/>
      <c r="F109" s="1035"/>
      <c r="G109" s="1035"/>
      <c r="H109" s="1035"/>
      <c r="I109" s="1035"/>
      <c r="J109" s="1035"/>
      <c r="K109" s="1035"/>
      <c r="L109" s="1035"/>
      <c r="M109" s="1035"/>
      <c r="N109" s="1035"/>
      <c r="O109" s="1035"/>
      <c r="P109" s="1035"/>
      <c r="Q109" s="1035"/>
      <c r="R109" s="1035"/>
      <c r="S109" s="1035"/>
      <c r="T109" s="470"/>
    </row>
    <row r="110" spans="1:20" hidden="1" x14ac:dyDescent="0.2">
      <c r="A110" s="1035"/>
      <c r="B110" s="1035"/>
      <c r="C110" s="1035"/>
      <c r="D110" s="1035"/>
      <c r="E110" s="1035"/>
      <c r="F110" s="1035"/>
      <c r="G110" s="1035"/>
      <c r="H110" s="1035"/>
      <c r="I110" s="1035"/>
      <c r="J110" s="1035"/>
      <c r="K110" s="1035"/>
      <c r="L110" s="1035"/>
      <c r="M110" s="1035"/>
      <c r="N110" s="1035"/>
      <c r="O110" s="1035"/>
      <c r="P110" s="1035"/>
      <c r="Q110" s="1035"/>
      <c r="R110" s="1035"/>
      <c r="S110" s="1035"/>
      <c r="T110" s="470"/>
    </row>
    <row r="111" spans="1:20" hidden="1" x14ac:dyDescent="0.2">
      <c r="A111" s="1035"/>
      <c r="B111" s="1035"/>
      <c r="C111" s="1035"/>
      <c r="D111" s="1035"/>
      <c r="E111" s="1035"/>
      <c r="F111" s="1035"/>
      <c r="G111" s="1035"/>
      <c r="H111" s="1035"/>
      <c r="I111" s="1035"/>
      <c r="J111" s="1035"/>
      <c r="K111" s="1035"/>
      <c r="L111" s="1035"/>
      <c r="M111" s="1035"/>
      <c r="N111" s="1035"/>
      <c r="O111" s="1035"/>
      <c r="P111" s="1035"/>
      <c r="Q111" s="1035"/>
      <c r="R111" s="1035"/>
      <c r="S111" s="1035"/>
      <c r="T111" s="470"/>
    </row>
    <row r="112" spans="1:20" ht="14.25" hidden="1" customHeight="1" x14ac:dyDescent="0.2">
      <c r="A112" s="1035" t="s">
        <v>189</v>
      </c>
      <c r="B112" s="1035"/>
      <c r="C112" s="1035"/>
      <c r="D112" s="1035"/>
      <c r="E112" s="1035"/>
      <c r="F112" s="1035"/>
      <c r="G112" s="1035"/>
      <c r="H112" s="1035"/>
      <c r="I112" s="1035"/>
      <c r="J112" s="1035"/>
      <c r="K112" s="1035"/>
      <c r="L112" s="1035"/>
      <c r="M112" s="1035"/>
      <c r="N112" s="1035"/>
      <c r="O112" s="1035"/>
      <c r="P112" s="1035"/>
      <c r="Q112" s="1035"/>
      <c r="R112" s="1035"/>
      <c r="S112" s="1035"/>
      <c r="T112" s="470"/>
    </row>
    <row r="113" spans="1:20" hidden="1" x14ac:dyDescent="0.2">
      <c r="A113" s="1035"/>
      <c r="B113" s="1035"/>
      <c r="C113" s="1035"/>
      <c r="D113" s="1035"/>
      <c r="E113" s="1035"/>
      <c r="F113" s="1035"/>
      <c r="G113" s="1035"/>
      <c r="H113" s="1035"/>
      <c r="I113" s="1035"/>
      <c r="J113" s="1035"/>
      <c r="K113" s="1035"/>
      <c r="L113" s="1035"/>
      <c r="M113" s="1035"/>
      <c r="N113" s="1035"/>
      <c r="O113" s="1035"/>
      <c r="P113" s="1035"/>
      <c r="Q113" s="1035"/>
      <c r="R113" s="1035"/>
      <c r="S113" s="1035"/>
      <c r="T113" s="470"/>
    </row>
    <row r="114" spans="1:20" hidden="1" x14ac:dyDescent="0.2">
      <c r="A114" s="1035"/>
      <c r="B114" s="1035"/>
      <c r="C114" s="1035"/>
      <c r="D114" s="1035"/>
      <c r="E114" s="1035"/>
      <c r="F114" s="1035"/>
      <c r="G114" s="1035"/>
      <c r="H114" s="1035"/>
      <c r="I114" s="1035"/>
      <c r="J114" s="1035"/>
      <c r="K114" s="1035"/>
      <c r="L114" s="1035"/>
      <c r="M114" s="1035"/>
      <c r="N114" s="1035"/>
      <c r="O114" s="1035"/>
      <c r="P114" s="1035"/>
      <c r="Q114" s="1035"/>
      <c r="R114" s="1035"/>
      <c r="S114" s="1035"/>
      <c r="T114" s="470"/>
    </row>
    <row r="115" spans="1:20" ht="14.25" hidden="1" customHeight="1" x14ac:dyDescent="0.2">
      <c r="A115" s="1386" t="s">
        <v>190</v>
      </c>
      <c r="B115" s="1386"/>
      <c r="C115" s="1386"/>
      <c r="D115" s="1386"/>
      <c r="E115" s="1386"/>
      <c r="F115" s="1386"/>
      <c r="G115" s="1386"/>
      <c r="H115" s="1386"/>
      <c r="I115" s="1386"/>
      <c r="J115" s="1386"/>
      <c r="K115" s="1386"/>
      <c r="L115" s="1386"/>
      <c r="M115" s="1386"/>
      <c r="N115" s="1386"/>
      <c r="O115" s="1386"/>
      <c r="P115" s="1386"/>
      <c r="Q115" s="1386"/>
      <c r="R115" s="1386"/>
      <c r="S115" s="1386"/>
      <c r="T115" s="470"/>
    </row>
    <row r="116" spans="1:20" hidden="1" x14ac:dyDescent="0.2">
      <c r="A116" s="1386"/>
      <c r="B116" s="1386"/>
      <c r="C116" s="1386"/>
      <c r="D116" s="1386"/>
      <c r="E116" s="1386"/>
      <c r="F116" s="1386"/>
      <c r="G116" s="1386"/>
      <c r="H116" s="1386"/>
      <c r="I116" s="1386"/>
      <c r="J116" s="1386"/>
      <c r="K116" s="1386"/>
      <c r="L116" s="1386"/>
      <c r="M116" s="1386"/>
      <c r="N116" s="1386"/>
      <c r="O116" s="1386"/>
      <c r="P116" s="1386"/>
      <c r="Q116" s="1386"/>
      <c r="R116" s="1386"/>
      <c r="S116" s="1386"/>
      <c r="T116" s="470"/>
    </row>
    <row r="117" spans="1:20" hidden="1" x14ac:dyDescent="0.2">
      <c r="A117" s="1386"/>
      <c r="B117" s="1386"/>
      <c r="C117" s="1386"/>
      <c r="D117" s="1386"/>
      <c r="E117" s="1386"/>
      <c r="F117" s="1386"/>
      <c r="G117" s="1386"/>
      <c r="H117" s="1386"/>
      <c r="I117" s="1386"/>
      <c r="J117" s="1386"/>
      <c r="K117" s="1386"/>
      <c r="L117" s="1386"/>
      <c r="M117" s="1386"/>
      <c r="N117" s="1386"/>
      <c r="O117" s="1386"/>
      <c r="P117" s="1386"/>
      <c r="Q117" s="1386"/>
      <c r="R117" s="1386"/>
      <c r="S117" s="1386"/>
      <c r="T117" s="470"/>
    </row>
    <row r="118" spans="1:20" hidden="1" x14ac:dyDescent="0.2">
      <c r="A118" s="1386"/>
      <c r="B118" s="1386"/>
      <c r="C118" s="1386"/>
      <c r="D118" s="1386"/>
      <c r="E118" s="1386"/>
      <c r="F118" s="1386"/>
      <c r="G118" s="1386"/>
      <c r="H118" s="1386"/>
      <c r="I118" s="1386"/>
      <c r="J118" s="1386"/>
      <c r="K118" s="1386"/>
      <c r="L118" s="1386"/>
      <c r="M118" s="1386"/>
      <c r="N118" s="1386"/>
      <c r="O118" s="1386"/>
      <c r="P118" s="1386"/>
      <c r="Q118" s="1386"/>
      <c r="R118" s="1386"/>
      <c r="S118" s="1386"/>
      <c r="T118" s="470"/>
    </row>
    <row r="119" spans="1:20" hidden="1" x14ac:dyDescent="0.2">
      <c r="A119" s="1386"/>
      <c r="B119" s="1386"/>
      <c r="C119" s="1386"/>
      <c r="D119" s="1386"/>
      <c r="E119" s="1386"/>
      <c r="F119" s="1386"/>
      <c r="G119" s="1386"/>
      <c r="H119" s="1386"/>
      <c r="I119" s="1386"/>
      <c r="J119" s="1386"/>
      <c r="K119" s="1386"/>
      <c r="L119" s="1386"/>
      <c r="M119" s="1386"/>
      <c r="N119" s="1386"/>
      <c r="O119" s="1386"/>
      <c r="P119" s="1386"/>
      <c r="Q119" s="1386"/>
      <c r="R119" s="1386"/>
      <c r="S119" s="1386"/>
      <c r="T119" s="470"/>
    </row>
    <row r="120" spans="1:20" hidden="1" x14ac:dyDescent="0.2">
      <c r="A120" s="1386"/>
      <c r="B120" s="1386"/>
      <c r="C120" s="1386"/>
      <c r="D120" s="1386"/>
      <c r="E120" s="1386"/>
      <c r="F120" s="1386"/>
      <c r="G120" s="1386"/>
      <c r="H120" s="1386"/>
      <c r="I120" s="1386"/>
      <c r="J120" s="1386"/>
      <c r="K120" s="1386"/>
      <c r="L120" s="1386"/>
      <c r="M120" s="1386"/>
      <c r="N120" s="1386"/>
      <c r="O120" s="1386"/>
      <c r="P120" s="1386"/>
      <c r="Q120" s="1386"/>
      <c r="R120" s="1386"/>
      <c r="S120" s="1386"/>
      <c r="T120" s="470"/>
    </row>
    <row r="121" spans="1:20" hidden="1" x14ac:dyDescent="0.2">
      <c r="A121" s="1386"/>
      <c r="B121" s="1386"/>
      <c r="C121" s="1386"/>
      <c r="D121" s="1386"/>
      <c r="E121" s="1386"/>
      <c r="F121" s="1386"/>
      <c r="G121" s="1386"/>
      <c r="H121" s="1386"/>
      <c r="I121" s="1386"/>
      <c r="J121" s="1386"/>
      <c r="K121" s="1386"/>
      <c r="L121" s="1386"/>
      <c r="M121" s="1386"/>
      <c r="N121" s="1386"/>
      <c r="O121" s="1386"/>
      <c r="P121" s="1386"/>
      <c r="Q121" s="1386"/>
      <c r="R121" s="1386"/>
      <c r="S121" s="1386"/>
      <c r="T121" s="470"/>
    </row>
    <row r="122" spans="1:20" hidden="1" x14ac:dyDescent="0.2">
      <c r="A122" s="1386"/>
      <c r="B122" s="1386"/>
      <c r="C122" s="1386"/>
      <c r="D122" s="1386"/>
      <c r="E122" s="1386"/>
      <c r="F122" s="1386"/>
      <c r="G122" s="1386"/>
      <c r="H122" s="1386"/>
      <c r="I122" s="1386"/>
      <c r="J122" s="1386"/>
      <c r="K122" s="1386"/>
      <c r="L122" s="1386"/>
      <c r="M122" s="1386"/>
      <c r="N122" s="1386"/>
      <c r="O122" s="1386"/>
      <c r="P122" s="1386"/>
      <c r="Q122" s="1386"/>
      <c r="R122" s="1386"/>
      <c r="S122" s="1386"/>
      <c r="T122" s="470"/>
    </row>
    <row r="123" spans="1:20" hidden="1" x14ac:dyDescent="0.2">
      <c r="A123" s="1386"/>
      <c r="B123" s="1386"/>
      <c r="C123" s="1386"/>
      <c r="D123" s="1386"/>
      <c r="E123" s="1386"/>
      <c r="F123" s="1386"/>
      <c r="G123" s="1386"/>
      <c r="H123" s="1386"/>
      <c r="I123" s="1386"/>
      <c r="J123" s="1386"/>
      <c r="K123" s="1386"/>
      <c r="L123" s="1386"/>
      <c r="M123" s="1386"/>
      <c r="N123" s="1386"/>
      <c r="O123" s="1386"/>
      <c r="P123" s="1386"/>
      <c r="Q123" s="1386"/>
      <c r="R123" s="1386"/>
      <c r="S123" s="1386"/>
      <c r="T123" s="470"/>
    </row>
    <row r="124" spans="1:20" ht="14.25" hidden="1" customHeight="1" x14ac:dyDescent="0.2">
      <c r="A124" s="1386" t="s">
        <v>191</v>
      </c>
      <c r="B124" s="1386"/>
      <c r="C124" s="1386"/>
      <c r="D124" s="1386"/>
      <c r="E124" s="1386"/>
      <c r="F124" s="1386"/>
      <c r="G124" s="1386"/>
      <c r="H124" s="1386"/>
      <c r="I124" s="1386"/>
      <c r="J124" s="1386"/>
      <c r="K124" s="1386"/>
      <c r="L124" s="1386"/>
      <c r="M124" s="1386"/>
      <c r="N124" s="1386"/>
      <c r="O124" s="1386"/>
      <c r="P124" s="1386"/>
      <c r="Q124" s="1386"/>
      <c r="R124" s="1386"/>
      <c r="S124" s="1386"/>
      <c r="T124" s="470"/>
    </row>
    <row r="125" spans="1:20" hidden="1" x14ac:dyDescent="0.2">
      <c r="A125" s="1386"/>
      <c r="B125" s="1386"/>
      <c r="C125" s="1386"/>
      <c r="D125" s="1386"/>
      <c r="E125" s="1386"/>
      <c r="F125" s="1386"/>
      <c r="G125" s="1386"/>
      <c r="H125" s="1386"/>
      <c r="I125" s="1386"/>
      <c r="J125" s="1386"/>
      <c r="K125" s="1386"/>
      <c r="L125" s="1386"/>
      <c r="M125" s="1386"/>
      <c r="N125" s="1386"/>
      <c r="O125" s="1386"/>
      <c r="P125" s="1386"/>
      <c r="Q125" s="1386"/>
      <c r="R125" s="1386"/>
      <c r="S125" s="1386"/>
      <c r="T125" s="470"/>
    </row>
    <row r="126" spans="1:20" hidden="1" x14ac:dyDescent="0.2">
      <c r="A126" s="1386"/>
      <c r="B126" s="1386"/>
      <c r="C126" s="1386"/>
      <c r="D126" s="1386"/>
      <c r="E126" s="1386"/>
      <c r="F126" s="1386"/>
      <c r="G126" s="1386"/>
      <c r="H126" s="1386"/>
      <c r="I126" s="1386"/>
      <c r="J126" s="1386"/>
      <c r="K126" s="1386"/>
      <c r="L126" s="1386"/>
      <c r="M126" s="1386"/>
      <c r="N126" s="1386"/>
      <c r="O126" s="1386"/>
      <c r="P126" s="1386"/>
      <c r="Q126" s="1386"/>
      <c r="R126" s="1386"/>
      <c r="S126" s="1386"/>
      <c r="T126" s="470"/>
    </row>
    <row r="127" spans="1:20" hidden="1" x14ac:dyDescent="0.2">
      <c r="A127" s="1386"/>
      <c r="B127" s="1386"/>
      <c r="C127" s="1386"/>
      <c r="D127" s="1386"/>
      <c r="E127" s="1386"/>
      <c r="F127" s="1386"/>
      <c r="G127" s="1386"/>
      <c r="H127" s="1386"/>
      <c r="I127" s="1386"/>
      <c r="J127" s="1386"/>
      <c r="K127" s="1386"/>
      <c r="L127" s="1386"/>
      <c r="M127" s="1386"/>
      <c r="N127" s="1386"/>
      <c r="O127" s="1386"/>
      <c r="P127" s="1386"/>
      <c r="Q127" s="1386"/>
      <c r="R127" s="1386"/>
      <c r="S127" s="1386"/>
      <c r="T127" s="470"/>
    </row>
    <row r="128" spans="1:20" ht="14.25" hidden="1" customHeight="1" x14ac:dyDescent="0.2">
      <c r="A128" s="1386" t="s">
        <v>192</v>
      </c>
      <c r="B128" s="1386"/>
      <c r="C128" s="1386"/>
      <c r="D128" s="1386"/>
      <c r="E128" s="1386"/>
      <c r="F128" s="1386"/>
      <c r="G128" s="1386"/>
      <c r="H128" s="1386"/>
      <c r="I128" s="1386"/>
      <c r="J128" s="1386"/>
      <c r="K128" s="1386"/>
      <c r="L128" s="1386"/>
      <c r="M128" s="1386"/>
      <c r="N128" s="1386"/>
      <c r="O128" s="1386"/>
      <c r="P128" s="1386"/>
      <c r="Q128" s="1386"/>
      <c r="R128" s="1386"/>
      <c r="S128" s="1386"/>
      <c r="T128" s="470"/>
    </row>
    <row r="129" spans="1:20" hidden="1" x14ac:dyDescent="0.2">
      <c r="A129" s="1386"/>
      <c r="B129" s="1386"/>
      <c r="C129" s="1386"/>
      <c r="D129" s="1386"/>
      <c r="E129" s="1386"/>
      <c r="F129" s="1386"/>
      <c r="G129" s="1386"/>
      <c r="H129" s="1386"/>
      <c r="I129" s="1386"/>
      <c r="J129" s="1386"/>
      <c r="K129" s="1386"/>
      <c r="L129" s="1386"/>
      <c r="M129" s="1386"/>
      <c r="N129" s="1386"/>
      <c r="O129" s="1386"/>
      <c r="P129" s="1386"/>
      <c r="Q129" s="1386"/>
      <c r="R129" s="1386"/>
      <c r="S129" s="1386"/>
      <c r="T129" s="470"/>
    </row>
    <row r="130" spans="1:20" hidden="1" x14ac:dyDescent="0.2">
      <c r="A130" s="1386"/>
      <c r="B130" s="1386"/>
      <c r="C130" s="1386"/>
      <c r="D130" s="1386"/>
      <c r="E130" s="1386"/>
      <c r="F130" s="1386"/>
      <c r="G130" s="1386"/>
      <c r="H130" s="1386"/>
      <c r="I130" s="1386"/>
      <c r="J130" s="1386"/>
      <c r="K130" s="1386"/>
      <c r="L130" s="1386"/>
      <c r="M130" s="1386"/>
      <c r="N130" s="1386"/>
      <c r="O130" s="1386"/>
      <c r="P130" s="1386"/>
      <c r="Q130" s="1386"/>
      <c r="R130" s="1386"/>
      <c r="S130" s="1386"/>
      <c r="T130" s="470"/>
    </row>
    <row r="131" spans="1:20" hidden="1" x14ac:dyDescent="0.2">
      <c r="A131" s="1386"/>
      <c r="B131" s="1386"/>
      <c r="C131" s="1386"/>
      <c r="D131" s="1386"/>
      <c r="E131" s="1386"/>
      <c r="F131" s="1386"/>
      <c r="G131" s="1386"/>
      <c r="H131" s="1386"/>
      <c r="I131" s="1386"/>
      <c r="J131" s="1386"/>
      <c r="K131" s="1386"/>
      <c r="L131" s="1386"/>
      <c r="M131" s="1386"/>
      <c r="N131" s="1386"/>
      <c r="O131" s="1386"/>
      <c r="P131" s="1386"/>
      <c r="Q131" s="1386"/>
      <c r="R131" s="1386"/>
      <c r="S131" s="1386"/>
      <c r="T131" s="470"/>
    </row>
    <row r="132" spans="1:20" ht="14.25" hidden="1" customHeight="1" x14ac:dyDescent="0.2">
      <c r="A132" s="1386" t="s">
        <v>193</v>
      </c>
      <c r="B132" s="1386"/>
      <c r="C132" s="1386"/>
      <c r="D132" s="1386"/>
      <c r="E132" s="1386"/>
      <c r="F132" s="1386"/>
      <c r="G132" s="1386"/>
      <c r="H132" s="1386"/>
      <c r="I132" s="1386"/>
      <c r="J132" s="1386"/>
      <c r="K132" s="1386"/>
      <c r="L132" s="1386"/>
      <c r="M132" s="1386"/>
      <c r="N132" s="1386"/>
      <c r="O132" s="1386"/>
      <c r="P132" s="1386"/>
      <c r="Q132" s="1386"/>
      <c r="R132" s="1386"/>
      <c r="S132" s="1386"/>
      <c r="T132" s="470"/>
    </row>
    <row r="133" spans="1:20" hidden="1" x14ac:dyDescent="0.2">
      <c r="A133" s="1386"/>
      <c r="B133" s="1386"/>
      <c r="C133" s="1386"/>
      <c r="D133" s="1386"/>
      <c r="E133" s="1386"/>
      <c r="F133" s="1386"/>
      <c r="G133" s="1386"/>
      <c r="H133" s="1386"/>
      <c r="I133" s="1386"/>
      <c r="J133" s="1386"/>
      <c r="K133" s="1386"/>
      <c r="L133" s="1386"/>
      <c r="M133" s="1386"/>
      <c r="N133" s="1386"/>
      <c r="O133" s="1386"/>
      <c r="P133" s="1386"/>
      <c r="Q133" s="1386"/>
      <c r="R133" s="1386"/>
      <c r="S133" s="1386"/>
      <c r="T133" s="470"/>
    </row>
    <row r="134" spans="1:20" hidden="1" x14ac:dyDescent="0.2">
      <c r="A134" s="1386"/>
      <c r="B134" s="1386"/>
      <c r="C134" s="1386"/>
      <c r="D134" s="1386"/>
      <c r="E134" s="1386"/>
      <c r="F134" s="1386"/>
      <c r="G134" s="1386"/>
      <c r="H134" s="1386"/>
      <c r="I134" s="1386"/>
      <c r="J134" s="1386"/>
      <c r="K134" s="1386"/>
      <c r="L134" s="1386"/>
      <c r="M134" s="1386"/>
      <c r="N134" s="1386"/>
      <c r="O134" s="1386"/>
      <c r="P134" s="1386"/>
      <c r="Q134" s="1386"/>
      <c r="R134" s="1386"/>
      <c r="S134" s="1386"/>
      <c r="T134" s="470"/>
    </row>
    <row r="135" spans="1:20" ht="14.25" hidden="1" customHeight="1" x14ac:dyDescent="0.2">
      <c r="A135" s="1035" t="s">
        <v>194</v>
      </c>
      <c r="B135" s="1035"/>
      <c r="C135" s="1035"/>
      <c r="D135" s="1035"/>
      <c r="E135" s="1035"/>
      <c r="F135" s="1035"/>
      <c r="G135" s="1035"/>
      <c r="H135" s="1035"/>
      <c r="I135" s="1035"/>
      <c r="J135" s="1035"/>
      <c r="K135" s="1035"/>
      <c r="L135" s="1035"/>
      <c r="M135" s="1035"/>
      <c r="N135" s="1035"/>
      <c r="O135" s="1035"/>
      <c r="P135" s="1035"/>
      <c r="Q135" s="1035"/>
      <c r="R135" s="1035"/>
      <c r="S135" s="1035"/>
      <c r="T135" s="470"/>
    </row>
    <row r="136" spans="1:20" hidden="1" x14ac:dyDescent="0.2">
      <c r="A136" s="1035"/>
      <c r="B136" s="1035"/>
      <c r="C136" s="1035"/>
      <c r="D136" s="1035"/>
      <c r="E136" s="1035"/>
      <c r="F136" s="1035"/>
      <c r="G136" s="1035"/>
      <c r="H136" s="1035"/>
      <c r="I136" s="1035"/>
      <c r="J136" s="1035"/>
      <c r="K136" s="1035"/>
      <c r="L136" s="1035"/>
      <c r="M136" s="1035"/>
      <c r="N136" s="1035"/>
      <c r="O136" s="1035"/>
      <c r="P136" s="1035"/>
      <c r="Q136" s="1035"/>
      <c r="R136" s="1035"/>
      <c r="S136" s="1035"/>
      <c r="T136" s="470"/>
    </row>
    <row r="137" spans="1:20" hidden="1" x14ac:dyDescent="0.2">
      <c r="A137" s="1035"/>
      <c r="B137" s="1035"/>
      <c r="C137" s="1035"/>
      <c r="D137" s="1035"/>
      <c r="E137" s="1035"/>
      <c r="F137" s="1035"/>
      <c r="G137" s="1035"/>
      <c r="H137" s="1035"/>
      <c r="I137" s="1035"/>
      <c r="J137" s="1035"/>
      <c r="K137" s="1035"/>
      <c r="L137" s="1035"/>
      <c r="M137" s="1035"/>
      <c r="N137" s="1035"/>
      <c r="O137" s="1035"/>
      <c r="P137" s="1035"/>
      <c r="Q137" s="1035"/>
      <c r="R137" s="1035"/>
      <c r="S137" s="1035"/>
      <c r="T137" s="470"/>
    </row>
    <row r="138" spans="1:20" hidden="1" x14ac:dyDescent="0.2">
      <c r="A138" s="1035"/>
      <c r="B138" s="1035"/>
      <c r="C138" s="1035"/>
      <c r="D138" s="1035"/>
      <c r="E138" s="1035"/>
      <c r="F138" s="1035"/>
      <c r="G138" s="1035"/>
      <c r="H138" s="1035"/>
      <c r="I138" s="1035"/>
      <c r="J138" s="1035"/>
      <c r="K138" s="1035"/>
      <c r="L138" s="1035"/>
      <c r="M138" s="1035"/>
      <c r="N138" s="1035"/>
      <c r="O138" s="1035"/>
      <c r="P138" s="1035"/>
      <c r="Q138" s="1035"/>
      <c r="R138" s="1035"/>
      <c r="S138" s="1035"/>
      <c r="T138" s="470"/>
    </row>
    <row r="139" spans="1:20" ht="14.25" hidden="1" customHeight="1" x14ac:dyDescent="0.2">
      <c r="A139" s="1386" t="s">
        <v>195</v>
      </c>
      <c r="B139" s="1386"/>
      <c r="C139" s="1386"/>
      <c r="D139" s="1386"/>
      <c r="E139" s="1386"/>
      <c r="F139" s="1386"/>
      <c r="G139" s="1386"/>
      <c r="H139" s="1386"/>
      <c r="I139" s="1386"/>
      <c r="J139" s="1386"/>
      <c r="K139" s="1386"/>
      <c r="L139" s="1386"/>
      <c r="M139" s="1386"/>
      <c r="N139" s="1386"/>
      <c r="O139" s="1386"/>
      <c r="P139" s="1386"/>
      <c r="Q139" s="1386"/>
      <c r="R139" s="1386"/>
      <c r="S139" s="1386"/>
      <c r="T139" s="470"/>
    </row>
    <row r="140" spans="1:20" hidden="1" x14ac:dyDescent="0.2">
      <c r="A140" s="1386"/>
      <c r="B140" s="1386"/>
      <c r="C140" s="1386"/>
      <c r="D140" s="1386"/>
      <c r="E140" s="1386"/>
      <c r="F140" s="1386"/>
      <c r="G140" s="1386"/>
      <c r="H140" s="1386"/>
      <c r="I140" s="1386"/>
      <c r="J140" s="1386"/>
      <c r="K140" s="1386"/>
      <c r="L140" s="1386"/>
      <c r="M140" s="1386"/>
      <c r="N140" s="1386"/>
      <c r="O140" s="1386"/>
      <c r="P140" s="1386"/>
      <c r="Q140" s="1386"/>
      <c r="R140" s="1386"/>
      <c r="S140" s="1386"/>
      <c r="T140" s="470"/>
    </row>
    <row r="141" spans="1:20" hidden="1" x14ac:dyDescent="0.2">
      <c r="A141" s="201"/>
      <c r="C141" s="208"/>
      <c r="D141" s="207"/>
      <c r="E141" s="207"/>
      <c r="F141" s="104"/>
      <c r="G141" s="104"/>
      <c r="H141" s="104"/>
      <c r="I141" s="104"/>
      <c r="J141" s="104"/>
      <c r="K141" s="104"/>
    </row>
    <row r="142" spans="1:20" hidden="1" x14ac:dyDescent="0.2">
      <c r="A142" s="210" t="s">
        <v>196</v>
      </c>
      <c r="D142" s="210" t="s">
        <v>196</v>
      </c>
      <c r="E142" s="212"/>
      <c r="F142" s="213"/>
      <c r="G142" s="213"/>
      <c r="H142" s="213"/>
      <c r="I142" s="213"/>
      <c r="J142" s="213"/>
      <c r="K142" s="213"/>
      <c r="L142" s="203"/>
      <c r="M142" s="203"/>
      <c r="N142" s="203"/>
      <c r="O142" s="203"/>
      <c r="P142" s="203"/>
      <c r="Q142" s="203"/>
      <c r="R142" s="203"/>
      <c r="S142" s="201"/>
      <c r="T142" s="470"/>
    </row>
    <row r="143" spans="1:20" hidden="1" x14ac:dyDescent="0.2">
      <c r="A143" s="214" t="s">
        <v>197</v>
      </c>
      <c r="D143" s="214" t="s">
        <v>198</v>
      </c>
      <c r="E143" s="214"/>
      <c r="F143" s="215"/>
      <c r="G143" s="215"/>
      <c r="H143" s="215"/>
      <c r="I143" s="215"/>
      <c r="J143" s="215"/>
      <c r="K143" s="215"/>
      <c r="L143" s="203"/>
      <c r="M143" s="203"/>
      <c r="N143" s="203"/>
      <c r="O143" s="203"/>
      <c r="P143" s="203"/>
      <c r="Q143" s="203"/>
      <c r="R143" s="203"/>
      <c r="S143" s="201"/>
      <c r="T143" s="470"/>
    </row>
    <row r="144" spans="1:20" hidden="1" x14ac:dyDescent="0.2">
      <c r="A144" s="201"/>
      <c r="B144" s="201"/>
      <c r="L144" s="203"/>
      <c r="M144" s="203"/>
      <c r="N144" s="203"/>
      <c r="O144" s="203"/>
      <c r="P144" s="203"/>
      <c r="Q144" s="203"/>
      <c r="R144" s="203"/>
      <c r="S144" s="201"/>
      <c r="T144" s="470"/>
    </row>
    <row r="145" spans="1:20" hidden="1" x14ac:dyDescent="0.2">
      <c r="A145" s="201"/>
      <c r="B145" s="201"/>
      <c r="L145" s="203"/>
      <c r="M145" s="203"/>
      <c r="N145" s="203"/>
      <c r="O145" s="203"/>
      <c r="P145" s="203"/>
      <c r="Q145" s="203"/>
      <c r="R145" s="203"/>
      <c r="S145" s="201"/>
      <c r="T145" s="470"/>
    </row>
    <row r="146" spans="1:20" hidden="1" x14ac:dyDescent="0.2">
      <c r="A146" s="146"/>
      <c r="B146" s="201"/>
      <c r="L146" s="203"/>
      <c r="M146" s="203"/>
      <c r="N146" s="203"/>
      <c r="O146" s="203"/>
      <c r="P146" s="203"/>
      <c r="Q146" s="203"/>
      <c r="R146" s="203"/>
      <c r="S146" s="201"/>
      <c r="T146" s="470"/>
    </row>
    <row r="147" spans="1:20" hidden="1" x14ac:dyDescent="0.2">
      <c r="A147" s="201"/>
      <c r="B147" s="201"/>
      <c r="L147" s="203"/>
      <c r="M147" s="203"/>
      <c r="N147" s="203"/>
      <c r="O147" s="203"/>
      <c r="P147" s="203"/>
      <c r="Q147" s="203"/>
      <c r="R147" s="203"/>
      <c r="S147" s="201"/>
      <c r="T147" s="470"/>
    </row>
    <row r="148" spans="1:20" hidden="1" x14ac:dyDescent="0.2"/>
    <row r="149" spans="1:20" hidden="1" x14ac:dyDescent="0.2"/>
    <row r="150" spans="1:20" ht="14.25" hidden="1" customHeight="1" x14ac:dyDescent="0.2">
      <c r="A150" s="1388" t="s">
        <v>199</v>
      </c>
      <c r="B150" s="1388"/>
      <c r="C150" s="1388"/>
      <c r="D150" s="1388"/>
      <c r="E150" s="1388"/>
      <c r="F150" s="1388"/>
      <c r="G150" s="1388"/>
      <c r="H150" s="1388"/>
      <c r="I150" s="1388"/>
      <c r="J150" s="1388"/>
      <c r="K150" s="1388"/>
      <c r="L150" s="1388"/>
      <c r="M150" s="1388"/>
      <c r="N150" s="1388"/>
      <c r="O150" s="1388"/>
      <c r="P150" s="1388"/>
      <c r="Q150" s="1388"/>
      <c r="R150" s="1388"/>
      <c r="S150" s="1388"/>
    </row>
    <row r="151" spans="1:20" hidden="1" x14ac:dyDescent="0.2">
      <c r="A151" s="1388"/>
      <c r="B151" s="1388"/>
      <c r="C151" s="1388"/>
      <c r="D151" s="1388"/>
      <c r="E151" s="1388"/>
      <c r="F151" s="1388"/>
      <c r="G151" s="1388"/>
      <c r="H151" s="1388"/>
      <c r="I151" s="1388"/>
      <c r="J151" s="1388"/>
      <c r="K151" s="1388"/>
      <c r="L151" s="1388"/>
      <c r="M151" s="1388"/>
      <c r="N151" s="1388"/>
      <c r="O151" s="1388"/>
      <c r="P151" s="1388"/>
      <c r="Q151" s="1388"/>
      <c r="R151" s="1388"/>
      <c r="S151" s="1388"/>
    </row>
    <row r="152" spans="1:20" hidden="1" x14ac:dyDescent="0.2"/>
    <row r="153" spans="1:20" hidden="1" x14ac:dyDescent="0.2"/>
    <row r="154" spans="1:20" ht="14.25" hidden="1" customHeight="1" x14ac:dyDescent="0.2">
      <c r="A154" s="1388" t="s">
        <v>200</v>
      </c>
      <c r="B154" s="1388"/>
      <c r="C154" s="1388"/>
      <c r="D154" s="1388"/>
      <c r="E154" s="1388"/>
      <c r="F154" s="1388"/>
      <c r="G154" s="1388"/>
      <c r="H154" s="1388"/>
      <c r="I154" s="1388"/>
      <c r="J154" s="1388"/>
      <c r="K154" s="1388"/>
      <c r="L154" s="1388"/>
      <c r="M154" s="1388"/>
      <c r="N154" s="1388"/>
      <c r="O154" s="1388"/>
      <c r="P154" s="1388"/>
      <c r="Q154" s="1388"/>
      <c r="R154" s="1388"/>
      <c r="S154" s="1388"/>
    </row>
    <row r="155" spans="1:20" hidden="1" x14ac:dyDescent="0.2">
      <c r="A155" s="1388"/>
      <c r="B155" s="1388"/>
      <c r="C155" s="1388"/>
      <c r="D155" s="1388"/>
      <c r="E155" s="1388"/>
      <c r="F155" s="1388"/>
      <c r="G155" s="1388"/>
      <c r="H155" s="1388"/>
      <c r="I155" s="1388"/>
      <c r="J155" s="1388"/>
      <c r="K155" s="1388"/>
      <c r="L155" s="1388"/>
      <c r="M155" s="1388"/>
      <c r="N155" s="1388"/>
      <c r="O155" s="1388"/>
      <c r="P155" s="1388"/>
      <c r="Q155" s="1388"/>
      <c r="R155" s="1388"/>
      <c r="S155" s="1388"/>
    </row>
    <row r="156" spans="1:20" hidden="1" x14ac:dyDescent="0.2"/>
    <row r="157" spans="1:20" hidden="1" x14ac:dyDescent="0.2"/>
    <row r="158" spans="1:20" hidden="1" x14ac:dyDescent="0.2"/>
    <row r="159" spans="1:20" hidden="1" x14ac:dyDescent="0.2"/>
    <row r="160" spans="1:20" hidden="1" x14ac:dyDescent="0.2"/>
    <row r="161" spans="1:19" hidden="1" x14ac:dyDescent="0.2"/>
    <row r="162" spans="1:19" hidden="1" x14ac:dyDescent="0.2"/>
    <row r="167" spans="1:19" x14ac:dyDescent="0.2">
      <c r="S167" s="218"/>
    </row>
    <row r="168" spans="1:19" x14ac:dyDescent="0.2">
      <c r="G168" s="217"/>
      <c r="H168" s="207"/>
      <c r="I168" s="211"/>
      <c r="J168" s="76"/>
      <c r="K168" s="76"/>
      <c r="S168" s="219"/>
    </row>
    <row r="169" spans="1:19" ht="18" x14ac:dyDescent="0.2">
      <c r="A169" s="220" t="s">
        <v>201</v>
      </c>
      <c r="B169" s="221"/>
      <c r="C169" s="222"/>
      <c r="D169" s="223"/>
      <c r="E169" s="224"/>
      <c r="F169" s="225"/>
      <c r="G169" s="220" t="s">
        <v>202</v>
      </c>
      <c r="H169" s="221"/>
      <c r="I169" s="222"/>
      <c r="J169" s="223"/>
      <c r="K169" s="223"/>
      <c r="L169" s="224"/>
      <c r="M169" s="224"/>
      <c r="N169" s="224"/>
      <c r="O169" s="224"/>
      <c r="P169" s="224"/>
      <c r="Q169" s="224"/>
      <c r="R169" s="224"/>
      <c r="S169" s="226"/>
    </row>
    <row r="170" spans="1:19" ht="24.75" customHeight="1" x14ac:dyDescent="0.2">
      <c r="A170" s="227"/>
      <c r="B170" s="228"/>
      <c r="C170" s="229"/>
      <c r="D170" s="230"/>
      <c r="E170" s="224"/>
      <c r="F170" s="225"/>
      <c r="G170" s="227"/>
      <c r="H170" s="228"/>
      <c r="I170" s="229"/>
      <c r="J170" s="230"/>
      <c r="K170" s="225"/>
      <c r="L170" s="224"/>
      <c r="M170" s="224"/>
      <c r="N170" s="224"/>
      <c r="O170" s="224"/>
      <c r="P170" s="224"/>
      <c r="Q170" s="224"/>
      <c r="R170" s="224"/>
      <c r="S170" s="226"/>
    </row>
    <row r="171" spans="1:19" ht="18" x14ac:dyDescent="0.2">
      <c r="A171" s="231"/>
      <c r="B171" s="232"/>
      <c r="C171" s="233"/>
      <c r="D171" s="234"/>
      <c r="E171" s="224"/>
      <c r="F171" s="225"/>
      <c r="G171" s="231"/>
      <c r="H171" s="232"/>
      <c r="I171" s="233"/>
      <c r="J171" s="234"/>
      <c r="K171" s="234"/>
      <c r="L171" s="224"/>
      <c r="M171" s="224"/>
      <c r="N171" s="224"/>
      <c r="O171" s="224"/>
      <c r="P171" s="224"/>
      <c r="Q171" s="224"/>
      <c r="R171" s="224"/>
      <c r="S171" s="226"/>
    </row>
    <row r="172" spans="1:19" ht="18" x14ac:dyDescent="0.2">
      <c r="A172" s="235" t="s">
        <v>203</v>
      </c>
      <c r="B172" s="228"/>
      <c r="C172" s="229"/>
      <c r="D172" s="230"/>
      <c r="E172" s="224"/>
      <c r="F172" s="225"/>
      <c r="G172" s="235" t="s">
        <v>204</v>
      </c>
      <c r="H172" s="228"/>
      <c r="I172" s="229"/>
      <c r="J172" s="230"/>
      <c r="K172" s="230"/>
      <c r="L172" s="224"/>
      <c r="M172" s="224"/>
      <c r="N172" s="224"/>
      <c r="O172" s="224"/>
      <c r="P172" s="224"/>
      <c r="Q172" s="224"/>
      <c r="R172" s="224"/>
      <c r="S172" s="226"/>
    </row>
    <row r="173" spans="1:19" x14ac:dyDescent="0.2">
      <c r="A173" s="236"/>
    </row>
    <row r="175" spans="1:19" ht="48" customHeight="1" x14ac:dyDescent="0.2">
      <c r="A175" s="1387" t="s">
        <v>205</v>
      </c>
      <c r="B175" s="1387"/>
      <c r="C175" s="1387"/>
      <c r="D175" s="1387"/>
      <c r="E175" s="1387"/>
      <c r="F175" s="1387"/>
      <c r="G175" s="1387"/>
      <c r="H175" s="1387"/>
      <c r="I175" s="1387"/>
      <c r="J175" s="1387"/>
      <c r="K175" s="1387"/>
      <c r="L175" s="1387"/>
      <c r="M175" s="237"/>
      <c r="N175" s="237"/>
      <c r="O175" s="237"/>
      <c r="P175" s="237"/>
      <c r="Q175" s="237"/>
      <c r="R175" s="237"/>
    </row>
  </sheetData>
  <sheetProtection sheet="1" objects="1" scenarios="1" formatCells="0" formatColumns="0" formatRows="0" insertColumns="0" insertRows="0"/>
  <mergeCells count="17">
    <mergeCell ref="D8:L8"/>
    <mergeCell ref="R8:S8"/>
    <mergeCell ref="D9:L9"/>
    <mergeCell ref="U9:W9"/>
    <mergeCell ref="D10:L10"/>
    <mergeCell ref="A105:S107"/>
    <mergeCell ref="A108:S111"/>
    <mergeCell ref="A112:S114"/>
    <mergeCell ref="A115:S123"/>
    <mergeCell ref="A175:L175"/>
    <mergeCell ref="A124:S127"/>
    <mergeCell ref="A128:S131"/>
    <mergeCell ref="A135:S138"/>
    <mergeCell ref="A139:S140"/>
    <mergeCell ref="A150:S151"/>
    <mergeCell ref="A154:S155"/>
    <mergeCell ref="A132:S134"/>
  </mergeCells>
  <pageMargins left="0.70833333333333337" right="0.70833333333333337" top="0.74791666666666667" bottom="0.74791666666666667" header="0.51180555555555551" footer="0.51180555555555551"/>
  <pageSetup paperSize="14" scale="57"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TIPO DE CREDITO</vt:lpstr>
      <vt:lpstr>Tabla</vt:lpstr>
      <vt:lpstr>1. Llenado Datos Financieros</vt:lpstr>
      <vt:lpstr>2. Llenado de Supuestos</vt:lpstr>
      <vt:lpstr>3. Impresión Flujo</vt:lpstr>
      <vt:lpstr>4. Impresión Supuestos</vt:lpstr>
      <vt:lpstr>DATOS (2)</vt:lpstr>
      <vt:lpstr>SUPUESTOS (2)</vt:lpstr>
      <vt:lpstr>FLUJO PERS JURIDICAS (2)</vt:lpstr>
      <vt:lpstr>DATOS (3)</vt:lpstr>
      <vt:lpstr>SUPUESTOS (3)</vt:lpstr>
      <vt:lpstr>FLUJO PERS JURIDICAS (3)</vt:lpstr>
      <vt:lpstr>'2. Llenado de Supuestos'!Área_de_impresión</vt:lpstr>
      <vt:lpstr>'3. Impresión Flujo'!Área_de_impresión</vt:lpstr>
      <vt:lpstr>'4. Impresión Supuestos'!Área_de_impresión</vt:lpstr>
      <vt:lpstr>'FLUJO PERS JURIDICAS (2)'!Área_de_impresión</vt:lpstr>
      <vt:lpstr>'FLUJO PERS JURIDICAS (3)'!Área_de_impresión</vt:lpstr>
      <vt:lpstr>'SUPUESTOS (2)'!Área_de_impresión</vt:lpstr>
      <vt:lpstr>'SUPUESTOS (3)'!Área_de_impresión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Guzman Mux, Mario Jose</dc:creator>
  <cp:lastModifiedBy>Microsoft Office User</cp:lastModifiedBy>
  <cp:lastPrinted>2021-08-03T14:53:56Z</cp:lastPrinted>
  <dcterms:created xsi:type="dcterms:W3CDTF">2021-03-18T04:53:13Z</dcterms:created>
  <dcterms:modified xsi:type="dcterms:W3CDTF">2022-10-07T04:47:06Z</dcterms:modified>
</cp:coreProperties>
</file>